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8930" windowHeight="7095" activeTab="0"/>
  </bookViews>
  <sheets>
    <sheet name="план" sheetId="1" r:id="rId1"/>
    <sheet name="факт" sheetId="2" r:id="rId2"/>
  </sheets>
  <definedNames/>
  <calcPr fullCalcOnLoad="1"/>
</workbook>
</file>

<file path=xl/sharedStrings.xml><?xml version="1.0" encoding="utf-8"?>
<sst xmlns="http://schemas.openxmlformats.org/spreadsheetml/2006/main" count="109" uniqueCount="73">
  <si>
    <t>Предложение в прогнозный баланс ЗАО "Витимэнергосбыт" на 2012 год.</t>
  </si>
  <si>
    <t xml:space="preserve">                 (производство и реализация в натуральном выражении) тыс.квтч.</t>
  </si>
  <si>
    <t>Мамаканская ГЭС</t>
  </si>
  <si>
    <t>Поступление в сеть</t>
  </si>
  <si>
    <t>Покупка всего</t>
  </si>
  <si>
    <t xml:space="preserve"> отпуск в сеть</t>
  </si>
  <si>
    <t>Потери в сетях ВЭ</t>
  </si>
  <si>
    <t xml:space="preserve">отпуск </t>
  </si>
  <si>
    <t xml:space="preserve">выработка </t>
  </si>
  <si>
    <t>СН</t>
  </si>
  <si>
    <t>потери в ГТ</t>
  </si>
  <si>
    <t xml:space="preserve">от ЗАО МГЭС </t>
  </si>
  <si>
    <t xml:space="preserve"> выработка ДЭС</t>
  </si>
  <si>
    <t>от ФСК</t>
  </si>
  <si>
    <t>всего</t>
  </si>
  <si>
    <t>Бодайбо</t>
  </si>
  <si>
    <t>в т.ч. СН         ЗАО "ВЭ"</t>
  </si>
  <si>
    <t>в т.ч. население Бодайбо</t>
  </si>
  <si>
    <t>Мама</t>
  </si>
  <si>
    <t>в т.ч. население Мама</t>
  </si>
  <si>
    <t>в сеть ФСК</t>
  </si>
  <si>
    <t>январь</t>
  </si>
  <si>
    <t>февраль</t>
  </si>
  <si>
    <t>март</t>
  </si>
  <si>
    <t>1 кварт</t>
  </si>
  <si>
    <t>апрель</t>
  </si>
  <si>
    <t>май</t>
  </si>
  <si>
    <t>июнь</t>
  </si>
  <si>
    <t>2 кварт</t>
  </si>
  <si>
    <t>с нач. года</t>
  </si>
  <si>
    <t>июль</t>
  </si>
  <si>
    <t>август</t>
  </si>
  <si>
    <t>сентябрь</t>
  </si>
  <si>
    <t>3 кварт</t>
  </si>
  <si>
    <t>октябрь</t>
  </si>
  <si>
    <t>ноябрь</t>
  </si>
  <si>
    <t>декабрь</t>
  </si>
  <si>
    <t>4 кварт</t>
  </si>
  <si>
    <t>год</t>
  </si>
  <si>
    <t xml:space="preserve">                                                               (производство и реализация в натуральном выражении) тыс.квтч.</t>
  </si>
  <si>
    <t>Периоды</t>
  </si>
  <si>
    <t>Выработка МГЭС</t>
  </si>
  <si>
    <t>Собст.  Нужды МГЭС</t>
  </si>
  <si>
    <t>Потери в тр-рах МГЭС</t>
  </si>
  <si>
    <t>Прием от МГЭС</t>
  </si>
  <si>
    <t>Выработка ДЭС</t>
  </si>
  <si>
    <t>Прием из сетей ФСК</t>
  </si>
  <si>
    <t>Всего покупка</t>
  </si>
  <si>
    <t>Потери</t>
  </si>
  <si>
    <t xml:space="preserve">Отпуск всего </t>
  </si>
  <si>
    <t xml:space="preserve">отпуск в сети ФСК ЕЭС </t>
  </si>
  <si>
    <t>план</t>
  </si>
  <si>
    <t>факт</t>
  </si>
  <si>
    <t>в ресурс</t>
  </si>
  <si>
    <t>план %</t>
  </si>
  <si>
    <t>факт %</t>
  </si>
  <si>
    <t>План</t>
  </si>
  <si>
    <t>В т.ч. Хоз.нужды ЗАО "ВЭ"</t>
  </si>
  <si>
    <t>Факт</t>
  </si>
  <si>
    <t>В т.ч.  Население Бодайбинского р-на</t>
  </si>
  <si>
    <t>В т.ч. Хоз.нужды ЗАО "МГЭС"</t>
  </si>
  <si>
    <t>В т.ч.  Население Мама</t>
  </si>
  <si>
    <t xml:space="preserve">     1 квартал</t>
  </si>
  <si>
    <t xml:space="preserve">     2 квартал</t>
  </si>
  <si>
    <t>с нач.года</t>
  </si>
  <si>
    <t xml:space="preserve">     3 квартал</t>
  </si>
  <si>
    <t xml:space="preserve"> с нач.года</t>
  </si>
  <si>
    <t xml:space="preserve">     4 квартал</t>
  </si>
  <si>
    <t>ГОД</t>
  </si>
  <si>
    <t>БАЛАНС</t>
  </si>
  <si>
    <t>энергоресурсов  по ЗАО "Витимэнергосбыт" на 2012 год</t>
  </si>
  <si>
    <t xml:space="preserve">факт  </t>
  </si>
  <si>
    <t xml:space="preserve"> СН                    ЗАО "ВЭ"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</si>
</sst>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_р_._-;\-* #,##0.000_р_._-;_-* &quot;-&quot;???_р_._-;_-@_-"/>
    <numFmt numFmtId="183" formatCode="_-* #,##0_р_._-;\-* #,##0_р_._-;_-* &quot;-&quot;??_р_._-;_-@_-"/>
    <numFmt numFmtId="184" formatCode="0.000"/>
    <numFmt numFmtId="185" formatCode="_-* #,##0.0000_р_._-;\-* #,##0.0000_р_._-;_-* &quot;-&quot;??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(* #,##0.000_);_(* \(#,##0.000\);_(* &quot;-&quot;??_);_(@_)"/>
    <numFmt numFmtId="191" formatCode="_(* #,##0.0000_);_(* \(#,##0.0000\);_(* &quot;-&quot;??_);_(@_)"/>
  </numFmts>
  <fonts count="52">
    <font>
      <sz val="10"/>
      <name val="Arial"/>
      <family val="0"/>
    </font>
    <font>
      <sz val="12"/>
      <color indexed="8"/>
      <name val="Calibri"/>
      <family val="2"/>
    </font>
    <font>
      <sz val="11"/>
      <color indexed="4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180" fontId="2" fillId="0" borderId="17" xfId="60" applyNumberFormat="1" applyFont="1" applyBorder="1" applyAlignment="1">
      <alignment/>
    </xf>
    <xf numFmtId="180" fontId="2" fillId="0" borderId="18" xfId="60" applyNumberFormat="1" applyFont="1" applyBorder="1" applyAlignment="1">
      <alignment/>
    </xf>
    <xf numFmtId="180" fontId="2" fillId="0" borderId="19" xfId="60" applyNumberFormat="1" applyFont="1" applyBorder="1" applyAlignment="1">
      <alignment/>
    </xf>
    <xf numFmtId="180" fontId="2" fillId="0" borderId="20" xfId="60" applyNumberFormat="1" applyFont="1" applyBorder="1" applyAlignment="1">
      <alignment/>
    </xf>
    <xf numFmtId="180" fontId="4" fillId="0" borderId="21" xfId="60" applyNumberFormat="1" applyFont="1" applyBorder="1" applyAlignment="1">
      <alignment/>
    </xf>
    <xf numFmtId="180" fontId="5" fillId="0" borderId="21" xfId="60" applyNumberFormat="1" applyFont="1" applyBorder="1" applyAlignment="1">
      <alignment/>
    </xf>
    <xf numFmtId="180" fontId="5" fillId="0" borderId="11" xfId="60" applyNumberFormat="1" applyFont="1" applyBorder="1" applyAlignment="1">
      <alignment/>
    </xf>
    <xf numFmtId="181" fontId="5" fillId="0" borderId="11" xfId="6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2" fillId="0" borderId="23" xfId="60" applyNumberFormat="1" applyFont="1" applyBorder="1" applyAlignment="1">
      <alignment/>
    </xf>
    <xf numFmtId="180" fontId="2" fillId="0" borderId="22" xfId="60" applyNumberFormat="1" applyFont="1" applyBorder="1" applyAlignment="1">
      <alignment/>
    </xf>
    <xf numFmtId="180" fontId="2" fillId="0" borderId="24" xfId="60" applyNumberFormat="1" applyFont="1" applyBorder="1" applyAlignment="1">
      <alignment/>
    </xf>
    <xf numFmtId="180" fontId="4" fillId="0" borderId="24" xfId="60" applyNumberFormat="1" applyFont="1" applyBorder="1" applyAlignment="1">
      <alignment/>
    </xf>
    <xf numFmtId="180" fontId="2" fillId="0" borderId="25" xfId="60" applyNumberFormat="1" applyFont="1" applyBorder="1" applyAlignment="1">
      <alignment/>
    </xf>
    <xf numFmtId="180" fontId="4" fillId="0" borderId="26" xfId="60" applyNumberFormat="1" applyFont="1" applyBorder="1" applyAlignment="1">
      <alignment/>
    </xf>
    <xf numFmtId="180" fontId="5" fillId="0" borderId="26" xfId="60" applyNumberFormat="1" applyFont="1" applyBorder="1" applyAlignment="1">
      <alignment/>
    </xf>
    <xf numFmtId="181" fontId="5" fillId="0" borderId="27" xfId="6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2" fillId="0" borderId="26" xfId="60" applyNumberFormat="1" applyFont="1" applyBorder="1" applyAlignment="1">
      <alignment/>
    </xf>
    <xf numFmtId="180" fontId="2" fillId="0" borderId="27" xfId="60" applyNumberFormat="1" applyFont="1" applyBorder="1" applyAlignment="1">
      <alignment/>
    </xf>
    <xf numFmtId="180" fontId="2" fillId="0" borderId="28" xfId="60" applyNumberFormat="1" applyFont="1" applyBorder="1" applyAlignment="1">
      <alignment/>
    </xf>
    <xf numFmtId="180" fontId="4" fillId="0" borderId="28" xfId="60" applyNumberFormat="1" applyFont="1" applyBorder="1" applyAlignment="1">
      <alignment/>
    </xf>
    <xf numFmtId="0" fontId="0" fillId="0" borderId="29" xfId="0" applyBorder="1" applyAlignment="1">
      <alignment/>
    </xf>
    <xf numFmtId="180" fontId="2" fillId="0" borderId="30" xfId="60" applyNumberFormat="1" applyFont="1" applyBorder="1" applyAlignment="1">
      <alignment/>
    </xf>
    <xf numFmtId="180" fontId="2" fillId="0" borderId="31" xfId="60" applyNumberFormat="1" applyFont="1" applyBorder="1" applyAlignment="1">
      <alignment/>
    </xf>
    <xf numFmtId="180" fontId="4" fillId="0" borderId="32" xfId="60" applyNumberFormat="1" applyFont="1" applyBorder="1" applyAlignment="1">
      <alignment/>
    </xf>
    <xf numFmtId="180" fontId="5" fillId="0" borderId="32" xfId="60" applyNumberFormat="1" applyFont="1" applyBorder="1" applyAlignment="1">
      <alignment/>
    </xf>
    <xf numFmtId="181" fontId="5" fillId="0" borderId="33" xfId="60" applyNumberFormat="1" applyFont="1" applyBorder="1" applyAlignment="1">
      <alignment/>
    </xf>
    <xf numFmtId="180" fontId="5" fillId="0" borderId="34" xfId="0" applyNumberFormat="1" applyFont="1" applyBorder="1" applyAlignment="1">
      <alignment/>
    </xf>
    <xf numFmtId="180" fontId="2" fillId="0" borderId="32" xfId="60" applyNumberFormat="1" applyFont="1" applyBorder="1" applyAlignment="1">
      <alignment/>
    </xf>
    <xf numFmtId="180" fontId="2" fillId="0" borderId="35" xfId="60" applyNumberFormat="1" applyFont="1" applyBorder="1" applyAlignment="1">
      <alignment/>
    </xf>
    <xf numFmtId="180" fontId="2" fillId="0" borderId="36" xfId="60" applyNumberFormat="1" applyFont="1" applyBorder="1" applyAlignment="1">
      <alignment/>
    </xf>
    <xf numFmtId="180" fontId="4" fillId="0" borderId="36" xfId="60" applyNumberFormat="1" applyFont="1" applyBorder="1" applyAlignment="1">
      <alignment/>
    </xf>
    <xf numFmtId="0" fontId="0" fillId="34" borderId="37" xfId="0" applyFill="1" applyBorder="1" applyAlignment="1">
      <alignment/>
    </xf>
    <xf numFmtId="180" fontId="6" fillId="34" borderId="12" xfId="60" applyNumberFormat="1" applyFont="1" applyFill="1" applyBorder="1" applyAlignment="1">
      <alignment/>
    </xf>
    <xf numFmtId="180" fontId="6" fillId="34" borderId="13" xfId="60" applyNumberFormat="1" applyFont="1" applyFill="1" applyBorder="1" applyAlignment="1">
      <alignment/>
    </xf>
    <xf numFmtId="181" fontId="6" fillId="34" borderId="38" xfId="60" applyNumberFormat="1" applyFont="1" applyFill="1" applyBorder="1" applyAlignment="1">
      <alignment/>
    </xf>
    <xf numFmtId="181" fontId="6" fillId="34" borderId="14" xfId="60" applyNumberFormat="1" applyFont="1" applyFill="1" applyBorder="1" applyAlignment="1">
      <alignment/>
    </xf>
    <xf numFmtId="180" fontId="6" fillId="34" borderId="14" xfId="60" applyNumberFormat="1" applyFont="1" applyFill="1" applyBorder="1" applyAlignment="1">
      <alignment/>
    </xf>
    <xf numFmtId="180" fontId="6" fillId="34" borderId="14" xfId="0" applyNumberFormat="1" applyFont="1" applyFill="1" applyBorder="1" applyAlignment="1">
      <alignment/>
    </xf>
    <xf numFmtId="180" fontId="6" fillId="34" borderId="34" xfId="0" applyNumberFormat="1" applyFont="1" applyFill="1" applyBorder="1" applyAlignment="1">
      <alignment/>
    </xf>
    <xf numFmtId="0" fontId="0" fillId="0" borderId="20" xfId="0" applyBorder="1" applyAlignment="1">
      <alignment/>
    </xf>
    <xf numFmtId="180" fontId="4" fillId="0" borderId="39" xfId="60" applyNumberFormat="1" applyFont="1" applyBorder="1" applyAlignment="1">
      <alignment/>
    </xf>
    <xf numFmtId="180" fontId="5" fillId="0" borderId="39" xfId="60" applyNumberFormat="1" applyFont="1" applyBorder="1" applyAlignment="1">
      <alignment/>
    </xf>
    <xf numFmtId="181" fontId="5" fillId="0" borderId="40" xfId="60" applyNumberFormat="1" applyFont="1" applyBorder="1" applyAlignment="1">
      <alignment/>
    </xf>
    <xf numFmtId="180" fontId="5" fillId="0" borderId="40" xfId="0" applyNumberFormat="1" applyFont="1" applyBorder="1" applyAlignment="1">
      <alignment/>
    </xf>
    <xf numFmtId="180" fontId="2" fillId="0" borderId="39" xfId="60" applyNumberFormat="1" applyFont="1" applyBorder="1" applyAlignment="1">
      <alignment/>
    </xf>
    <xf numFmtId="180" fontId="2" fillId="0" borderId="22" xfId="60" applyNumberFormat="1" applyFont="1" applyFill="1" applyBorder="1" applyAlignment="1">
      <alignment/>
    </xf>
    <xf numFmtId="180" fontId="2" fillId="0" borderId="24" xfId="60" applyNumberFormat="1" applyFont="1" applyFill="1" applyBorder="1" applyAlignment="1">
      <alignment/>
    </xf>
    <xf numFmtId="180" fontId="2" fillId="0" borderId="27" xfId="60" applyNumberFormat="1" applyFont="1" applyFill="1" applyBorder="1" applyAlignment="1">
      <alignment/>
    </xf>
    <xf numFmtId="180" fontId="2" fillId="0" borderId="28" xfId="60" applyNumberFormat="1" applyFont="1" applyFill="1" applyBorder="1" applyAlignment="1">
      <alignment/>
    </xf>
    <xf numFmtId="180" fontId="2" fillId="0" borderId="35" xfId="60" applyNumberFormat="1" applyFont="1" applyFill="1" applyBorder="1" applyAlignment="1">
      <alignment/>
    </xf>
    <xf numFmtId="180" fontId="2" fillId="0" borderId="36" xfId="60" applyNumberFormat="1" applyFont="1" applyFill="1" applyBorder="1" applyAlignment="1">
      <alignment/>
    </xf>
    <xf numFmtId="180" fontId="5" fillId="0" borderId="36" xfId="60" applyNumberFormat="1" applyFont="1" applyBorder="1" applyAlignment="1">
      <alignment/>
    </xf>
    <xf numFmtId="180" fontId="4" fillId="34" borderId="12" xfId="60" applyNumberFormat="1" applyFont="1" applyFill="1" applyBorder="1" applyAlignment="1">
      <alignment/>
    </xf>
    <xf numFmtId="180" fontId="6" fillId="34" borderId="14" xfId="60" applyNumberFormat="1" applyFont="1" applyFill="1" applyBorder="1" applyAlignment="1">
      <alignment/>
    </xf>
    <xf numFmtId="180" fontId="6" fillId="34" borderId="15" xfId="0" applyNumberFormat="1" applyFont="1" applyFill="1" applyBorder="1" applyAlignment="1">
      <alignment/>
    </xf>
    <xf numFmtId="0" fontId="0" fillId="35" borderId="37" xfId="0" applyFill="1" applyBorder="1" applyAlignment="1">
      <alignment/>
    </xf>
    <xf numFmtId="180" fontId="6" fillId="35" borderId="12" xfId="60" applyNumberFormat="1" applyFont="1" applyFill="1" applyBorder="1" applyAlignment="1">
      <alignment/>
    </xf>
    <xf numFmtId="180" fontId="6" fillId="35" borderId="13" xfId="60" applyNumberFormat="1" applyFont="1" applyFill="1" applyBorder="1" applyAlignment="1">
      <alignment/>
    </xf>
    <xf numFmtId="181" fontId="6" fillId="35" borderId="38" xfId="60" applyNumberFormat="1" applyFont="1" applyFill="1" applyBorder="1" applyAlignment="1">
      <alignment/>
    </xf>
    <xf numFmtId="181" fontId="6" fillId="35" borderId="14" xfId="60" applyNumberFormat="1" applyFont="1" applyFill="1" applyBorder="1" applyAlignment="1">
      <alignment/>
    </xf>
    <xf numFmtId="180" fontId="6" fillId="35" borderId="14" xfId="60" applyNumberFormat="1" applyFont="1" applyFill="1" applyBorder="1" applyAlignment="1">
      <alignment/>
    </xf>
    <xf numFmtId="180" fontId="6" fillId="35" borderId="14" xfId="0" applyNumberFormat="1" applyFont="1" applyFill="1" applyBorder="1" applyAlignment="1">
      <alignment/>
    </xf>
    <xf numFmtId="180" fontId="6" fillId="35" borderId="11" xfId="0" applyNumberFormat="1" applyFont="1" applyFill="1" applyBorder="1" applyAlignment="1">
      <alignment/>
    </xf>
    <xf numFmtId="180" fontId="5" fillId="0" borderId="40" xfId="60" applyNumberFormat="1" applyFont="1" applyBorder="1" applyAlignment="1">
      <alignment/>
    </xf>
    <xf numFmtId="180" fontId="2" fillId="0" borderId="41" xfId="60" applyNumberFormat="1" applyFont="1" applyBorder="1" applyAlignment="1">
      <alignment/>
    </xf>
    <xf numFmtId="180" fontId="5" fillId="0" borderId="41" xfId="60" applyNumberFormat="1" applyFont="1" applyBorder="1" applyAlignment="1">
      <alignment/>
    </xf>
    <xf numFmtId="180" fontId="5" fillId="0" borderId="27" xfId="60" applyNumberFormat="1" applyFont="1" applyBorder="1" applyAlignment="1">
      <alignment/>
    </xf>
    <xf numFmtId="180" fontId="5" fillId="0" borderId="24" xfId="60" applyNumberFormat="1" applyFont="1" applyBorder="1" applyAlignment="1">
      <alignment/>
    </xf>
    <xf numFmtId="180" fontId="5" fillId="0" borderId="33" xfId="60" applyNumberFormat="1" applyFont="1" applyBorder="1" applyAlignment="1">
      <alignment/>
    </xf>
    <xf numFmtId="180" fontId="7" fillId="34" borderId="12" xfId="60" applyNumberFormat="1" applyFont="1" applyFill="1" applyBorder="1" applyAlignment="1">
      <alignment/>
    </xf>
    <xf numFmtId="180" fontId="7" fillId="34" borderId="13" xfId="60" applyNumberFormat="1" applyFont="1" applyFill="1" applyBorder="1" applyAlignment="1">
      <alignment/>
    </xf>
    <xf numFmtId="180" fontId="7" fillId="34" borderId="38" xfId="60" applyNumberFormat="1" applyFont="1" applyFill="1" applyBorder="1" applyAlignment="1">
      <alignment/>
    </xf>
    <xf numFmtId="180" fontId="7" fillId="34" borderId="14" xfId="60" applyNumberFormat="1" applyFont="1" applyFill="1" applyBorder="1" applyAlignment="1">
      <alignment/>
    </xf>
    <xf numFmtId="180" fontId="7" fillId="34" borderId="14" xfId="0" applyNumberFormat="1" applyFont="1" applyFill="1" applyBorder="1" applyAlignment="1">
      <alignment/>
    </xf>
    <xf numFmtId="180" fontId="7" fillId="34" borderId="15" xfId="0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180" fontId="8" fillId="36" borderId="42" xfId="60" applyNumberFormat="1" applyFont="1" applyFill="1" applyBorder="1" applyAlignment="1">
      <alignment/>
    </xf>
    <xf numFmtId="180" fontId="8" fillId="36" borderId="43" xfId="60" applyNumberFormat="1" applyFont="1" applyFill="1" applyBorder="1" applyAlignment="1">
      <alignment/>
    </xf>
    <xf numFmtId="180" fontId="8" fillId="36" borderId="10" xfId="60" applyNumberFormat="1" applyFont="1" applyFill="1" applyBorder="1" applyAlignment="1">
      <alignment/>
    </xf>
    <xf numFmtId="180" fontId="8" fillId="36" borderId="15" xfId="60" applyNumberFormat="1" applyFont="1" applyFill="1" applyBorder="1" applyAlignment="1">
      <alignment/>
    </xf>
    <xf numFmtId="180" fontId="8" fillId="36" borderId="15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37" borderId="26" xfId="0" applyFont="1" applyFill="1" applyBorder="1" applyAlignment="1">
      <alignment vertical="center" wrapText="1"/>
    </xf>
    <xf numFmtId="180" fontId="11" fillId="37" borderId="44" xfId="60" applyNumberFormat="1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center" vertical="center" wrapText="1"/>
    </xf>
    <xf numFmtId="180" fontId="11" fillId="37" borderId="45" xfId="60" applyNumberFormat="1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180" fontId="11" fillId="37" borderId="16" xfId="6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180" fontId="11" fillId="37" borderId="25" xfId="60" applyNumberFormat="1" applyFont="1" applyFill="1" applyBorder="1" applyAlignment="1">
      <alignment horizontal="center" vertical="center" wrapText="1"/>
    </xf>
    <xf numFmtId="184" fontId="11" fillId="37" borderId="46" xfId="0" applyNumberFormat="1" applyFont="1" applyFill="1" applyBorder="1" applyAlignment="1">
      <alignment horizontal="center" vertical="center" wrapText="1"/>
    </xf>
    <xf numFmtId="184" fontId="11" fillId="37" borderId="18" xfId="0" applyNumberFormat="1" applyFont="1" applyFill="1" applyBorder="1" applyAlignment="1">
      <alignment horizontal="center" vertical="center" wrapText="1"/>
    </xf>
    <xf numFmtId="179" fontId="11" fillId="37" borderId="44" xfId="60" applyFont="1" applyFill="1" applyBorder="1" applyAlignment="1">
      <alignment horizontal="center" vertical="center" wrapText="1"/>
    </xf>
    <xf numFmtId="179" fontId="11" fillId="37" borderId="16" xfId="6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 wrapText="1"/>
    </xf>
    <xf numFmtId="180" fontId="11" fillId="37" borderId="46" xfId="6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180" fontId="11" fillId="37" borderId="18" xfId="6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 wrapText="1"/>
    </xf>
    <xf numFmtId="43" fontId="11" fillId="37" borderId="16" xfId="60" applyNumberFormat="1" applyFont="1" applyFill="1" applyBorder="1" applyAlignment="1">
      <alignment horizontal="center" vertical="center" wrapText="1"/>
    </xf>
    <xf numFmtId="184" fontId="11" fillId="37" borderId="44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180" fontId="13" fillId="38" borderId="16" xfId="60" applyNumberFormat="1" applyFont="1" applyFill="1" applyBorder="1" applyAlignment="1">
      <alignment horizontal="center" vertical="center" wrapText="1"/>
    </xf>
    <xf numFmtId="180" fontId="13" fillId="38" borderId="20" xfId="60" applyNumberFormat="1" applyFont="1" applyFill="1" applyBorder="1" applyAlignment="1">
      <alignment horizontal="center" vertical="center" wrapText="1"/>
    </xf>
    <xf numFmtId="180" fontId="4" fillId="38" borderId="25" xfId="60" applyNumberFormat="1" applyFont="1" applyFill="1" applyBorder="1" applyAlignment="1">
      <alignment horizontal="center" vertical="center" wrapText="1"/>
    </xf>
    <xf numFmtId="180" fontId="4" fillId="38" borderId="16" xfId="60" applyNumberFormat="1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180" fontId="4" fillId="38" borderId="44" xfId="60" applyNumberFormat="1" applyFont="1" applyFill="1" applyBorder="1" applyAlignment="1">
      <alignment horizontal="center" vertical="center" wrapText="1"/>
    </xf>
    <xf numFmtId="180" fontId="13" fillId="38" borderId="51" xfId="6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80" fontId="4" fillId="38" borderId="53" xfId="60" applyNumberFormat="1" applyFont="1" applyFill="1" applyBorder="1" applyAlignment="1">
      <alignment horizontal="center" vertical="center" wrapText="1"/>
    </xf>
    <xf numFmtId="184" fontId="0" fillId="38" borderId="51" xfId="0" applyNumberFormat="1" applyFont="1" applyFill="1" applyBorder="1" applyAlignment="1">
      <alignment horizontal="center" vertical="center" wrapText="1"/>
    </xf>
    <xf numFmtId="184" fontId="0" fillId="38" borderId="53" xfId="0" applyNumberFormat="1" applyFont="1" applyFill="1" applyBorder="1" applyAlignment="1">
      <alignment horizontal="center" vertical="center" wrapText="1"/>
    </xf>
    <xf numFmtId="0" fontId="0" fillId="39" borderId="54" xfId="0" applyFont="1" applyFill="1" applyBorder="1" applyAlignment="1">
      <alignment horizontal="center" vertical="center" wrapText="1"/>
    </xf>
    <xf numFmtId="0" fontId="0" fillId="38" borderId="53" xfId="0" applyFont="1" applyFill="1" applyBorder="1" applyAlignment="1">
      <alignment horizontal="center" vertical="center" wrapText="1"/>
    </xf>
    <xf numFmtId="184" fontId="0" fillId="38" borderId="55" xfId="0" applyNumberFormat="1" applyFont="1" applyFill="1" applyBorder="1" applyAlignment="1">
      <alignment horizontal="center" vertical="center" wrapText="1"/>
    </xf>
    <xf numFmtId="180" fontId="4" fillId="38" borderId="20" xfId="60" applyNumberFormat="1" applyFont="1" applyFill="1" applyBorder="1" applyAlignment="1">
      <alignment horizontal="center" vertical="center" wrapText="1"/>
    </xf>
    <xf numFmtId="180" fontId="4" fillId="38" borderId="17" xfId="60" applyNumberFormat="1" applyFont="1" applyFill="1" applyBorder="1" applyAlignment="1">
      <alignment horizontal="center" vertical="center" wrapText="1"/>
    </xf>
    <xf numFmtId="184" fontId="0" fillId="38" borderId="56" xfId="0" applyNumberFormat="1" applyFont="1" applyFill="1" applyBorder="1" applyAlignment="1">
      <alignment horizontal="center" vertical="center" wrapText="1"/>
    </xf>
    <xf numFmtId="184" fontId="0" fillId="38" borderId="41" xfId="0" applyNumberFormat="1" applyFont="1" applyFill="1" applyBorder="1" applyAlignment="1">
      <alignment horizontal="center" vertical="center" wrapText="1"/>
    </xf>
    <xf numFmtId="180" fontId="13" fillId="38" borderId="40" xfId="60" applyNumberFormat="1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44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181" fontId="4" fillId="38" borderId="45" xfId="60" applyNumberFormat="1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180" fontId="13" fillId="38" borderId="27" xfId="60" applyNumberFormat="1" applyFont="1" applyFill="1" applyBorder="1" applyAlignment="1">
      <alignment horizontal="center" vertical="center" wrapText="1"/>
    </xf>
    <xf numFmtId="180" fontId="11" fillId="37" borderId="45" xfId="0" applyNumberFormat="1" applyFont="1" applyFill="1" applyBorder="1" applyAlignment="1">
      <alignment horizontal="center" vertical="center" wrapText="1"/>
    </xf>
    <xf numFmtId="183" fontId="11" fillId="37" borderId="45" xfId="60" applyNumberFormat="1" applyFont="1" applyFill="1" applyBorder="1" applyAlignment="1">
      <alignment horizontal="center" vertical="center" wrapText="1"/>
    </xf>
    <xf numFmtId="181" fontId="11" fillId="37" borderId="45" xfId="60" applyNumberFormat="1" applyFont="1" applyFill="1" applyBorder="1" applyAlignment="1">
      <alignment horizontal="center" vertical="center" wrapText="1"/>
    </xf>
    <xf numFmtId="181" fontId="11" fillId="37" borderId="25" xfId="60" applyNumberFormat="1" applyFont="1" applyFill="1" applyBorder="1" applyAlignment="1">
      <alignment horizontal="center" vertical="center" wrapText="1"/>
    </xf>
    <xf numFmtId="180" fontId="11" fillId="37" borderId="25" xfId="0" applyNumberFormat="1" applyFont="1" applyFill="1" applyBorder="1" applyAlignment="1">
      <alignment horizontal="center" vertical="center" wrapText="1"/>
    </xf>
    <xf numFmtId="2" fontId="11" fillId="37" borderId="45" xfId="0" applyNumberFormat="1" applyFont="1" applyFill="1" applyBorder="1" applyAlignment="1">
      <alignment horizontal="center" vertical="center" wrapText="1"/>
    </xf>
    <xf numFmtId="179" fontId="11" fillId="37" borderId="25" xfId="60" applyFont="1" applyFill="1" applyBorder="1" applyAlignment="1">
      <alignment horizontal="center" vertical="center" wrapText="1"/>
    </xf>
    <xf numFmtId="181" fontId="11" fillId="37" borderId="45" xfId="0" applyNumberFormat="1" applyFont="1" applyFill="1" applyBorder="1" applyAlignment="1">
      <alignment horizontal="center" vertical="center" wrapText="1"/>
    </xf>
    <xf numFmtId="180" fontId="11" fillId="37" borderId="27" xfId="60" applyNumberFormat="1" applyFont="1" applyFill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 wrapText="1"/>
    </xf>
    <xf numFmtId="181" fontId="13" fillId="38" borderId="27" xfId="60" applyNumberFormat="1" applyFont="1" applyFill="1" applyBorder="1" applyAlignment="1">
      <alignment horizontal="center" vertical="center" wrapText="1"/>
    </xf>
    <xf numFmtId="180" fontId="4" fillId="38" borderId="28" xfId="60" applyNumberFormat="1" applyFont="1" applyFill="1" applyBorder="1" applyAlignment="1">
      <alignment horizontal="center" vertical="center" wrapText="1"/>
    </xf>
    <xf numFmtId="181" fontId="4" fillId="38" borderId="27" xfId="60" applyNumberFormat="1" applyFont="1" applyFill="1" applyBorder="1" applyAlignment="1">
      <alignment horizontal="center" vertical="center" wrapText="1"/>
    </xf>
    <xf numFmtId="180" fontId="11" fillId="37" borderId="26" xfId="60" applyNumberFormat="1" applyFont="1" applyFill="1" applyBorder="1" applyAlignment="1">
      <alignment horizontal="center" vertical="center" wrapText="1"/>
    </xf>
    <xf numFmtId="181" fontId="11" fillId="37" borderId="46" xfId="60" applyNumberFormat="1" applyFont="1" applyFill="1" applyBorder="1" applyAlignment="1">
      <alignment horizontal="center" vertical="center" wrapText="1"/>
    </xf>
    <xf numFmtId="179" fontId="11" fillId="37" borderId="26" xfId="60" applyFont="1" applyFill="1" applyBorder="1" applyAlignment="1">
      <alignment horizontal="center" vertical="center" wrapText="1"/>
    </xf>
    <xf numFmtId="181" fontId="11" fillId="37" borderId="27" xfId="60" applyNumberFormat="1" applyFont="1" applyFill="1" applyBorder="1" applyAlignment="1">
      <alignment horizontal="center" vertical="center" wrapText="1"/>
    </xf>
    <xf numFmtId="184" fontId="0" fillId="38" borderId="44" xfId="0" applyNumberFormat="1" applyFont="1" applyFill="1" applyBorder="1" applyAlignment="1">
      <alignment horizontal="center" vertical="center" wrapText="1"/>
    </xf>
    <xf numFmtId="180" fontId="4" fillId="38" borderId="27" xfId="60" applyNumberFormat="1" applyFont="1" applyFill="1" applyBorder="1" applyAlignment="1">
      <alignment horizontal="center" vertical="center" wrapText="1"/>
    </xf>
    <xf numFmtId="180" fontId="4" fillId="38" borderId="44" xfId="60" applyNumberFormat="1" applyFont="1" applyFill="1" applyBorder="1" applyAlignment="1">
      <alignment horizontal="center" vertical="center" wrapText="1"/>
    </xf>
    <xf numFmtId="180" fontId="4" fillId="37" borderId="45" xfId="0" applyNumberFormat="1" applyFont="1" applyFill="1" applyBorder="1" applyAlignment="1">
      <alignment horizontal="center" vertical="center" wrapText="1"/>
    </xf>
    <xf numFmtId="0" fontId="0" fillId="37" borderId="45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183" fontId="4" fillId="37" borderId="45" xfId="60" applyNumberFormat="1" applyFont="1" applyFill="1" applyBorder="1" applyAlignment="1">
      <alignment horizontal="center" vertical="center" wrapText="1"/>
    </xf>
    <xf numFmtId="181" fontId="4" fillId="37" borderId="45" xfId="0" applyNumberFormat="1" applyFont="1" applyFill="1" applyBorder="1" applyAlignment="1">
      <alignment horizontal="center" vertical="center" wrapText="1"/>
    </xf>
    <xf numFmtId="180" fontId="0" fillId="37" borderId="45" xfId="0" applyNumberFormat="1" applyFont="1" applyFill="1" applyBorder="1" applyAlignment="1">
      <alignment horizontal="center" vertical="center" wrapText="1"/>
    </xf>
    <xf numFmtId="43" fontId="0" fillId="37" borderId="45" xfId="0" applyNumberFormat="1" applyFont="1" applyFill="1" applyBorder="1" applyAlignment="1">
      <alignment horizontal="center" vertical="center" wrapText="1"/>
    </xf>
    <xf numFmtId="180" fontId="4" fillId="37" borderId="45" xfId="60" applyNumberFormat="1" applyFont="1" applyFill="1" applyBorder="1" applyAlignment="1">
      <alignment horizontal="center" vertical="center" wrapText="1"/>
    </xf>
    <xf numFmtId="181" fontId="11" fillId="37" borderId="18" xfId="60" applyNumberFormat="1" applyFont="1" applyFill="1" applyBorder="1" applyAlignment="1">
      <alignment horizontal="center" vertical="center" wrapText="1"/>
    </xf>
    <xf numFmtId="180" fontId="4" fillId="37" borderId="46" xfId="60" applyNumberFormat="1" applyFont="1" applyFill="1" applyBorder="1" applyAlignment="1">
      <alignment horizontal="center" vertical="center" wrapText="1"/>
    </xf>
    <xf numFmtId="180" fontId="4" fillId="37" borderId="35" xfId="60" applyNumberFormat="1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180" fontId="4" fillId="40" borderId="17" xfId="60" applyNumberFormat="1" applyFont="1" applyFill="1" applyBorder="1" applyAlignment="1">
      <alignment horizontal="center" vertical="center"/>
    </xf>
    <xf numFmtId="180" fontId="4" fillId="40" borderId="25" xfId="60" applyNumberFormat="1" applyFont="1" applyFill="1" applyBorder="1" applyAlignment="1">
      <alignment horizontal="center" vertical="center"/>
    </xf>
    <xf numFmtId="180" fontId="4" fillId="40" borderId="30" xfId="60" applyNumberFormat="1" applyFont="1" applyFill="1" applyBorder="1" applyAlignment="1">
      <alignment horizontal="center" vertical="center"/>
    </xf>
    <xf numFmtId="180" fontId="4" fillId="40" borderId="19" xfId="60" applyNumberFormat="1" applyFont="1" applyFill="1" applyBorder="1" applyAlignment="1">
      <alignment horizontal="center" vertical="center"/>
    </xf>
    <xf numFmtId="180" fontId="4" fillId="40" borderId="18" xfId="60" applyNumberFormat="1" applyFont="1" applyFill="1" applyBorder="1" applyAlignment="1">
      <alignment horizontal="center" vertical="center"/>
    </xf>
    <xf numFmtId="180" fontId="4" fillId="40" borderId="31" xfId="60" applyNumberFormat="1" applyFont="1" applyFill="1" applyBorder="1" applyAlignment="1">
      <alignment horizontal="center" vertical="center"/>
    </xf>
    <xf numFmtId="183" fontId="4" fillId="40" borderId="19" xfId="60" applyNumberFormat="1" applyFont="1" applyFill="1" applyBorder="1" applyAlignment="1">
      <alignment horizontal="center" vertical="center"/>
    </xf>
    <xf numFmtId="183" fontId="4" fillId="40" borderId="18" xfId="60" applyNumberFormat="1" applyFont="1" applyFill="1" applyBorder="1" applyAlignment="1">
      <alignment horizontal="center" vertical="center"/>
    </xf>
    <xf numFmtId="183" fontId="4" fillId="40" borderId="31" xfId="60" applyNumberFormat="1" applyFont="1" applyFill="1" applyBorder="1" applyAlignment="1">
      <alignment horizontal="center" vertical="center"/>
    </xf>
    <xf numFmtId="183" fontId="4" fillId="40" borderId="45" xfId="60" applyNumberFormat="1" applyFont="1" applyFill="1" applyBorder="1" applyAlignment="1">
      <alignment horizontal="center" vertical="center" wrapText="1"/>
    </xf>
    <xf numFmtId="180" fontId="4" fillId="40" borderId="16" xfId="60" applyNumberFormat="1" applyFont="1" applyFill="1" applyBorder="1" applyAlignment="1">
      <alignment horizontal="center" vertical="center" wrapText="1"/>
    </xf>
    <xf numFmtId="180" fontId="4" fillId="40" borderId="20" xfId="60" applyNumberFormat="1" applyFont="1" applyFill="1" applyBorder="1" applyAlignment="1">
      <alignment horizontal="center" vertical="center" wrapText="1"/>
    </xf>
    <xf numFmtId="180" fontId="4" fillId="40" borderId="44" xfId="60" applyNumberFormat="1" applyFont="1" applyFill="1" applyBorder="1" applyAlignment="1">
      <alignment horizontal="center" vertical="center" wrapText="1"/>
    </xf>
    <xf numFmtId="180" fontId="4" fillId="40" borderId="55" xfId="60" applyNumberFormat="1" applyFont="1" applyFill="1" applyBorder="1" applyAlignment="1">
      <alignment horizontal="center" vertical="center" wrapText="1"/>
    </xf>
    <xf numFmtId="183" fontId="4" fillId="40" borderId="57" xfId="0" applyNumberFormat="1" applyFont="1" applyFill="1" applyBorder="1" applyAlignment="1">
      <alignment horizontal="center" vertical="center" wrapText="1"/>
    </xf>
    <xf numFmtId="180" fontId="4" fillId="40" borderId="51" xfId="60" applyNumberFormat="1" applyFont="1" applyFill="1" applyBorder="1" applyAlignment="1">
      <alignment horizontal="center" vertical="center" wrapText="1"/>
    </xf>
    <xf numFmtId="180" fontId="4" fillId="40" borderId="16" xfId="60" applyNumberFormat="1" applyFont="1" applyFill="1" applyBorder="1" applyAlignment="1">
      <alignment horizontal="center" vertical="center" wrapText="1"/>
    </xf>
    <xf numFmtId="181" fontId="4" fillId="40" borderId="21" xfId="60" applyNumberFormat="1" applyFont="1" applyFill="1" applyBorder="1" applyAlignment="1">
      <alignment horizontal="center" vertical="center"/>
    </xf>
    <xf numFmtId="181" fontId="4" fillId="40" borderId="26" xfId="60" applyNumberFormat="1" applyFont="1" applyFill="1" applyBorder="1" applyAlignment="1">
      <alignment horizontal="center" vertical="center"/>
    </xf>
    <xf numFmtId="181" fontId="4" fillId="40" borderId="32" xfId="60" applyNumberFormat="1" applyFont="1" applyFill="1" applyBorder="1" applyAlignment="1">
      <alignment horizontal="center" vertical="center"/>
    </xf>
    <xf numFmtId="181" fontId="4" fillId="40" borderId="39" xfId="60" applyNumberFormat="1" applyFont="1" applyFill="1" applyBorder="1" applyAlignment="1">
      <alignment horizontal="center" vertical="center"/>
    </xf>
    <xf numFmtId="181" fontId="4" fillId="40" borderId="54" xfId="60" applyNumberFormat="1" applyFont="1" applyFill="1" applyBorder="1" applyAlignment="1">
      <alignment horizontal="center" vertical="center" wrapText="1"/>
    </xf>
    <xf numFmtId="0" fontId="0" fillId="40" borderId="56" xfId="0" applyFont="1" applyFill="1" applyBorder="1" applyAlignment="1">
      <alignment horizontal="center" vertical="center" wrapText="1"/>
    </xf>
    <xf numFmtId="180" fontId="4" fillId="40" borderId="11" xfId="60" applyNumberFormat="1" applyFont="1" applyFill="1" applyBorder="1" applyAlignment="1">
      <alignment horizontal="center" vertical="center"/>
    </xf>
    <xf numFmtId="43" fontId="4" fillId="40" borderId="20" xfId="60" applyNumberFormat="1" applyFont="1" applyFill="1" applyBorder="1" applyAlignment="1">
      <alignment horizontal="center" vertical="center" wrapText="1"/>
    </xf>
    <xf numFmtId="0" fontId="4" fillId="40" borderId="20" xfId="60" applyNumberFormat="1" applyFont="1" applyFill="1" applyBorder="1" applyAlignment="1">
      <alignment horizontal="center" vertical="center" wrapText="1"/>
    </xf>
    <xf numFmtId="181" fontId="4" fillId="40" borderId="25" xfId="60" applyNumberFormat="1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180" fontId="4" fillId="40" borderId="27" xfId="60" applyNumberFormat="1" applyFont="1" applyFill="1" applyBorder="1" applyAlignment="1">
      <alignment horizontal="center" vertical="center"/>
    </xf>
    <xf numFmtId="180" fontId="4" fillId="40" borderId="33" xfId="60" applyNumberFormat="1" applyFont="1" applyFill="1" applyBorder="1" applyAlignment="1">
      <alignment horizontal="center" vertical="center"/>
    </xf>
    <xf numFmtId="181" fontId="4" fillId="40" borderId="17" xfId="60" applyNumberFormat="1" applyFont="1" applyFill="1" applyBorder="1" applyAlignment="1">
      <alignment horizontal="center" vertical="center" wrapText="1"/>
    </xf>
    <xf numFmtId="180" fontId="4" fillId="40" borderId="40" xfId="60" applyNumberFormat="1" applyFont="1" applyFill="1" applyBorder="1" applyAlignment="1">
      <alignment horizontal="center" vertical="center"/>
    </xf>
    <xf numFmtId="181" fontId="4" fillId="40" borderId="25" xfId="0" applyNumberFormat="1" applyFont="1" applyFill="1" applyBorder="1" applyAlignment="1">
      <alignment horizontal="center" vertical="center" wrapText="1"/>
    </xf>
    <xf numFmtId="180" fontId="4" fillId="40" borderId="44" xfId="60" applyNumberFormat="1" applyFont="1" applyFill="1" applyBorder="1" applyAlignment="1">
      <alignment horizontal="left" vertical="center" wrapText="1"/>
    </xf>
    <xf numFmtId="179" fontId="4" fillId="40" borderId="17" xfId="60" applyFont="1" applyFill="1" applyBorder="1" applyAlignment="1">
      <alignment horizontal="center" vertical="center" wrapText="1"/>
    </xf>
    <xf numFmtId="181" fontId="4" fillId="40" borderId="34" xfId="60" applyNumberFormat="1" applyFont="1" applyFill="1" applyBorder="1" applyAlignment="1">
      <alignment horizontal="center" vertical="center"/>
    </xf>
    <xf numFmtId="179" fontId="4" fillId="40" borderId="25" xfId="60" applyFont="1" applyFill="1" applyBorder="1" applyAlignment="1">
      <alignment horizontal="center" vertical="center" wrapText="1"/>
    </xf>
    <xf numFmtId="181" fontId="4" fillId="40" borderId="27" xfId="60" applyNumberFormat="1" applyFont="1" applyFill="1" applyBorder="1" applyAlignment="1">
      <alignment horizontal="center" vertical="center"/>
    </xf>
    <xf numFmtId="181" fontId="4" fillId="40" borderId="33" xfId="60" applyNumberFormat="1" applyFont="1" applyFill="1" applyBorder="1" applyAlignment="1">
      <alignment horizontal="center" vertical="center"/>
    </xf>
    <xf numFmtId="181" fontId="4" fillId="40" borderId="40" xfId="60" applyNumberFormat="1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 vertical="center" wrapText="1"/>
    </xf>
    <xf numFmtId="183" fontId="4" fillId="40" borderId="45" xfId="60" applyNumberFormat="1" applyFont="1" applyFill="1" applyBorder="1" applyAlignment="1">
      <alignment horizontal="center" vertical="center"/>
    </xf>
    <xf numFmtId="180" fontId="4" fillId="40" borderId="45" xfId="60" applyNumberFormat="1" applyFont="1" applyFill="1" applyBorder="1" applyAlignment="1">
      <alignment horizontal="center" vertical="center"/>
    </xf>
    <xf numFmtId="180" fontId="4" fillId="40" borderId="45" xfId="0" applyNumberFormat="1" applyFont="1" applyFill="1" applyBorder="1" applyAlignment="1">
      <alignment horizontal="center" vertical="center" wrapText="1"/>
    </xf>
    <xf numFmtId="183" fontId="4" fillId="40" borderId="34" xfId="60" applyNumberFormat="1" applyFont="1" applyFill="1" applyBorder="1" applyAlignment="1">
      <alignment horizontal="center" vertical="center"/>
    </xf>
    <xf numFmtId="183" fontId="4" fillId="40" borderId="27" xfId="60" applyNumberFormat="1" applyFont="1" applyFill="1" applyBorder="1" applyAlignment="1">
      <alignment horizontal="center" vertical="center"/>
    </xf>
    <xf numFmtId="183" fontId="4" fillId="40" borderId="33" xfId="6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5" fillId="41" borderId="59" xfId="0" applyFont="1" applyFill="1" applyBorder="1" applyAlignment="1">
      <alignment vertical="center" wrapText="1"/>
    </xf>
    <xf numFmtId="183" fontId="11" fillId="41" borderId="42" xfId="60" applyNumberFormat="1" applyFont="1" applyFill="1" applyBorder="1" applyAlignment="1">
      <alignment horizontal="center" vertical="center" wrapText="1"/>
    </xf>
    <xf numFmtId="179" fontId="11" fillId="41" borderId="60" xfId="60" applyFont="1" applyFill="1" applyBorder="1" applyAlignment="1">
      <alignment horizontal="center" vertical="center" wrapText="1"/>
    </xf>
    <xf numFmtId="180" fontId="11" fillId="41" borderId="61" xfId="60" applyNumberFormat="1" applyFont="1" applyFill="1" applyBorder="1" applyAlignment="1">
      <alignment horizontal="center" vertical="center" wrapText="1"/>
    </xf>
    <xf numFmtId="184" fontId="11" fillId="41" borderId="60" xfId="0" applyNumberFormat="1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183" fontId="11" fillId="41" borderId="61" xfId="60" applyNumberFormat="1" applyFont="1" applyFill="1" applyBorder="1" applyAlignment="1">
      <alignment horizontal="center" vertical="center" wrapText="1"/>
    </xf>
    <xf numFmtId="181" fontId="11" fillId="41" borderId="61" xfId="60" applyNumberFormat="1" applyFont="1" applyFill="1" applyBorder="1" applyAlignment="1">
      <alignment horizontal="center" vertical="center" wrapText="1"/>
    </xf>
    <xf numFmtId="181" fontId="11" fillId="41" borderId="42" xfId="60" applyNumberFormat="1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180" fontId="11" fillId="41" borderId="42" xfId="60" applyNumberFormat="1" applyFont="1" applyFill="1" applyBorder="1" applyAlignment="1">
      <alignment horizontal="center" vertical="center" wrapText="1"/>
    </xf>
    <xf numFmtId="2" fontId="13" fillId="41" borderId="45" xfId="0" applyNumberFormat="1" applyFont="1" applyFill="1" applyBorder="1" applyAlignment="1">
      <alignment horizontal="center" vertical="center" wrapText="1"/>
    </xf>
    <xf numFmtId="180" fontId="11" fillId="41" borderId="60" xfId="60" applyNumberFormat="1" applyFont="1" applyFill="1" applyBorder="1" applyAlignment="1">
      <alignment horizontal="center" vertical="center" wrapText="1"/>
    </xf>
    <xf numFmtId="180" fontId="11" fillId="41" borderId="45" xfId="60" applyNumberFormat="1" applyFont="1" applyFill="1" applyBorder="1" applyAlignment="1">
      <alignment horizontal="center" vertical="center" wrapText="1"/>
    </xf>
    <xf numFmtId="180" fontId="11" fillId="41" borderId="62" xfId="60" applyNumberFormat="1" applyFont="1" applyFill="1" applyBorder="1" applyAlignment="1">
      <alignment horizontal="center" vertical="center" wrapText="1"/>
    </xf>
    <xf numFmtId="179" fontId="11" fillId="41" borderId="63" xfId="60" applyFont="1" applyFill="1" applyBorder="1" applyAlignment="1">
      <alignment horizontal="center" vertical="center" wrapText="1"/>
    </xf>
    <xf numFmtId="179" fontId="11" fillId="41" borderId="61" xfId="60" applyFont="1" applyFill="1" applyBorder="1" applyAlignment="1">
      <alignment horizontal="center" vertical="center" wrapText="1"/>
    </xf>
    <xf numFmtId="180" fontId="11" fillId="41" borderId="64" xfId="60" applyNumberFormat="1" applyFont="1" applyFill="1" applyBorder="1" applyAlignment="1">
      <alignment horizontal="center" vertical="center" wrapText="1"/>
    </xf>
    <xf numFmtId="180" fontId="11" fillId="41" borderId="10" xfId="60" applyNumberFormat="1" applyFont="1" applyFill="1" applyBorder="1" applyAlignment="1">
      <alignment horizontal="center" vertical="center" wrapText="1"/>
    </xf>
    <xf numFmtId="180" fontId="11" fillId="41" borderId="15" xfId="60" applyNumberFormat="1" applyFont="1" applyFill="1" applyBorder="1" applyAlignment="1">
      <alignment horizontal="center" vertical="center" wrapText="1"/>
    </xf>
    <xf numFmtId="0" fontId="15" fillId="41" borderId="26" xfId="0" applyFont="1" applyFill="1" applyBorder="1" applyAlignment="1">
      <alignment vertical="center" wrapText="1"/>
    </xf>
    <xf numFmtId="180" fontId="4" fillId="41" borderId="25" xfId="60" applyNumberFormat="1" applyFont="1" applyFill="1" applyBorder="1" applyAlignment="1">
      <alignment horizontal="center" vertical="center" wrapText="1"/>
    </xf>
    <xf numFmtId="180" fontId="4" fillId="41" borderId="44" xfId="60" applyNumberFormat="1" applyFont="1" applyFill="1" applyBorder="1" applyAlignment="1">
      <alignment horizontal="center" vertical="center" wrapText="1"/>
    </xf>
    <xf numFmtId="180" fontId="4" fillId="41" borderId="45" xfId="0" applyNumberFormat="1" applyFont="1" applyFill="1" applyBorder="1" applyAlignment="1">
      <alignment horizontal="center" vertical="center" wrapText="1"/>
    </xf>
    <xf numFmtId="180" fontId="4" fillId="41" borderId="16" xfId="60" applyNumberFormat="1" applyFont="1" applyFill="1" applyBorder="1" applyAlignment="1">
      <alignment horizontal="center" vertical="center" wrapText="1"/>
    </xf>
    <xf numFmtId="183" fontId="4" fillId="41" borderId="25" xfId="60" applyNumberFormat="1" applyFont="1" applyFill="1" applyBorder="1" applyAlignment="1">
      <alignment horizontal="center" vertical="center" wrapText="1"/>
    </xf>
    <xf numFmtId="183" fontId="4" fillId="41" borderId="45" xfId="60" applyNumberFormat="1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4" fillId="41" borderId="44" xfId="0" applyFont="1" applyFill="1" applyBorder="1" applyAlignment="1">
      <alignment horizontal="center" vertical="center" wrapText="1"/>
    </xf>
    <xf numFmtId="181" fontId="13" fillId="41" borderId="45" xfId="0" applyNumberFormat="1" applyFont="1" applyFill="1" applyBorder="1" applyAlignment="1">
      <alignment horizontal="center" vertical="center" wrapText="1"/>
    </xf>
    <xf numFmtId="179" fontId="13" fillId="41" borderId="16" xfId="60" applyFont="1" applyFill="1" applyBorder="1" applyAlignment="1">
      <alignment horizontal="center" vertical="center" wrapText="1"/>
    </xf>
    <xf numFmtId="181" fontId="4" fillId="41" borderId="25" xfId="0" applyNumberFormat="1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180" fontId="4" fillId="41" borderId="25" xfId="0" applyNumberFormat="1" applyFont="1" applyFill="1" applyBorder="1" applyAlignment="1">
      <alignment horizontal="center" vertical="center" wrapText="1"/>
    </xf>
    <xf numFmtId="0" fontId="4" fillId="41" borderId="45" xfId="0" applyFont="1" applyFill="1" applyBorder="1" applyAlignment="1">
      <alignment horizontal="center" vertical="center" wrapText="1"/>
    </xf>
    <xf numFmtId="180" fontId="11" fillId="41" borderId="46" xfId="60" applyNumberFormat="1" applyFont="1" applyFill="1" applyBorder="1" applyAlignment="1">
      <alignment horizontal="center" vertical="center" wrapText="1"/>
    </xf>
    <xf numFmtId="181" fontId="13" fillId="41" borderId="45" xfId="60" applyNumberFormat="1" applyFont="1" applyFill="1" applyBorder="1" applyAlignment="1">
      <alignment horizontal="center" vertical="center" wrapText="1"/>
    </xf>
    <xf numFmtId="180" fontId="13" fillId="41" borderId="45" xfId="60" applyNumberFormat="1" applyFont="1" applyFill="1" applyBorder="1" applyAlignment="1">
      <alignment horizontal="center" vertical="center" wrapText="1"/>
    </xf>
    <xf numFmtId="180" fontId="13" fillId="41" borderId="46" xfId="60" applyNumberFormat="1" applyFont="1" applyFill="1" applyBorder="1" applyAlignment="1">
      <alignment horizontal="center" vertical="center" wrapText="1"/>
    </xf>
    <xf numFmtId="180" fontId="13" fillId="41" borderId="27" xfId="60" applyNumberFormat="1" applyFont="1" applyFill="1" applyBorder="1" applyAlignment="1">
      <alignment horizontal="center" vertical="center" wrapText="1"/>
    </xf>
    <xf numFmtId="180" fontId="13" fillId="41" borderId="28" xfId="60" applyNumberFormat="1" applyFont="1" applyFill="1" applyBorder="1" applyAlignment="1">
      <alignment horizontal="center" vertical="center" wrapText="1"/>
    </xf>
    <xf numFmtId="0" fontId="14" fillId="41" borderId="26" xfId="0" applyFont="1" applyFill="1" applyBorder="1" applyAlignment="1">
      <alignment vertical="center" wrapText="1"/>
    </xf>
    <xf numFmtId="180" fontId="13" fillId="41" borderId="25" xfId="60" applyNumberFormat="1" applyFont="1" applyFill="1" applyBorder="1" applyAlignment="1">
      <alignment horizontal="center" vertical="center" wrapText="1"/>
    </xf>
    <xf numFmtId="180" fontId="13" fillId="41" borderId="44" xfId="60" applyNumberFormat="1" applyFont="1" applyFill="1" applyBorder="1" applyAlignment="1">
      <alignment horizontal="center" vertical="center" wrapText="1"/>
    </xf>
    <xf numFmtId="181" fontId="13" fillId="41" borderId="25" xfId="60" applyNumberFormat="1" applyFont="1" applyFill="1" applyBorder="1" applyAlignment="1">
      <alignment horizontal="center" vertical="center" wrapText="1"/>
    </xf>
    <xf numFmtId="180" fontId="13" fillId="41" borderId="18" xfId="60" applyNumberFormat="1" applyFont="1" applyFill="1" applyBorder="1" applyAlignment="1">
      <alignment horizontal="center" vertical="center" wrapText="1"/>
    </xf>
    <xf numFmtId="180" fontId="13" fillId="41" borderId="16" xfId="60" applyNumberFormat="1" applyFont="1" applyFill="1" applyBorder="1" applyAlignment="1">
      <alignment horizontal="center" vertical="center" wrapText="1"/>
    </xf>
    <xf numFmtId="181" fontId="13" fillId="41" borderId="27" xfId="60" applyNumberFormat="1" applyFont="1" applyFill="1" applyBorder="1" applyAlignment="1">
      <alignment horizontal="center" vertical="center" wrapText="1"/>
    </xf>
    <xf numFmtId="188" fontId="4" fillId="40" borderId="20" xfId="60" applyNumberFormat="1" applyFont="1" applyFill="1" applyBorder="1" applyAlignment="1">
      <alignment horizontal="center" vertical="center" wrapText="1"/>
    </xf>
    <xf numFmtId="180" fontId="4" fillId="38" borderId="65" xfId="60" applyNumberFormat="1" applyFont="1" applyFill="1" applyBorder="1" applyAlignment="1">
      <alignment horizontal="center" vertical="center" wrapText="1"/>
    </xf>
    <xf numFmtId="180" fontId="4" fillId="38" borderId="45" xfId="60" applyNumberFormat="1" applyFont="1" applyFill="1" applyBorder="1" applyAlignment="1">
      <alignment horizontal="center" vertical="center" wrapText="1"/>
    </xf>
    <xf numFmtId="184" fontId="0" fillId="38" borderId="28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3" fontId="11" fillId="37" borderId="25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90" fontId="11" fillId="41" borderId="60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8515625" style="0" customWidth="1"/>
    <col min="2" max="2" width="16.8515625" style="0" customWidth="1"/>
    <col min="3" max="3" width="14.57421875" style="0" customWidth="1"/>
    <col min="4" max="4" width="15.00390625" style="0" customWidth="1"/>
    <col min="5" max="5" width="16.7109375" style="0" customWidth="1"/>
    <col min="6" max="6" width="16.7109375" style="0" hidden="1" customWidth="1"/>
    <col min="7" max="13" width="16.7109375" style="0" customWidth="1"/>
    <col min="14" max="14" width="16.7109375" style="0" hidden="1" customWidth="1"/>
    <col min="15" max="16" width="16.7109375" style="0" customWidth="1"/>
    <col min="17" max="17" width="17.00390625" style="0" bestFit="1" customWidth="1"/>
    <col min="18" max="18" width="15.8515625" style="0" customWidth="1"/>
    <col min="19" max="19" width="15.421875" style="0" customWidth="1"/>
  </cols>
  <sheetData>
    <row r="1" spans="1:18" ht="15.7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6.5" thickBot="1">
      <c r="A2" s="1"/>
      <c r="B2" s="1"/>
      <c r="C2" s="1"/>
      <c r="D2" s="1"/>
      <c r="E2" s="310" t="s">
        <v>1</v>
      </c>
      <c r="F2" s="310"/>
      <c r="G2" s="310"/>
      <c r="H2" s="310"/>
      <c r="I2" s="310"/>
      <c r="J2" s="310"/>
      <c r="K2" s="310"/>
      <c r="L2" s="3"/>
      <c r="M2" s="1"/>
      <c r="N2" s="1"/>
      <c r="O2" s="1"/>
      <c r="P2" s="1"/>
      <c r="Q2" s="1"/>
      <c r="R2" s="1"/>
    </row>
    <row r="3" spans="1:18" ht="16.5" thickBot="1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3"/>
      <c r="M3" s="1"/>
      <c r="N3" s="1"/>
      <c r="O3" s="1"/>
      <c r="P3" s="1"/>
      <c r="Q3" s="1"/>
      <c r="R3" s="1"/>
    </row>
    <row r="4" spans="1:18" ht="15.75" thickBot="1">
      <c r="A4" s="311"/>
      <c r="B4" s="313" t="s">
        <v>2</v>
      </c>
      <c r="C4" s="314"/>
      <c r="D4" s="314"/>
      <c r="E4" s="315" t="s">
        <v>3</v>
      </c>
      <c r="F4" s="316"/>
      <c r="G4" s="317"/>
      <c r="H4" s="311" t="s">
        <v>4</v>
      </c>
      <c r="I4" s="5"/>
      <c r="J4" s="311" t="s">
        <v>5</v>
      </c>
      <c r="K4" s="311" t="s">
        <v>6</v>
      </c>
      <c r="L4" s="319" t="s">
        <v>7</v>
      </c>
      <c r="M4" s="320"/>
      <c r="N4" s="320"/>
      <c r="O4" s="320"/>
      <c r="P4" s="320"/>
      <c r="Q4" s="320"/>
      <c r="R4" s="321"/>
    </row>
    <row r="5" spans="1:18" ht="32.25" customHeight="1" thickBot="1">
      <c r="A5" s="312"/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10" t="s">
        <v>13</v>
      </c>
      <c r="H5" s="318"/>
      <c r="I5" s="11"/>
      <c r="J5" s="318"/>
      <c r="K5" s="318"/>
      <c r="L5" s="12" t="s">
        <v>14</v>
      </c>
      <c r="M5" s="13" t="s">
        <v>15</v>
      </c>
      <c r="N5" s="14" t="s">
        <v>16</v>
      </c>
      <c r="O5" s="15" t="s">
        <v>17</v>
      </c>
      <c r="P5" s="16" t="s">
        <v>18</v>
      </c>
      <c r="Q5" s="15" t="s">
        <v>19</v>
      </c>
      <c r="R5" s="17" t="s">
        <v>20</v>
      </c>
    </row>
    <row r="6" spans="1:19" ht="15.75" thickBot="1">
      <c r="A6" s="18" t="s">
        <v>21</v>
      </c>
      <c r="B6" s="19">
        <v>9330</v>
      </c>
      <c r="C6" s="20">
        <v>174</v>
      </c>
      <c r="D6" s="21">
        <v>57</v>
      </c>
      <c r="E6" s="22">
        <f>B6-C6-D6</f>
        <v>9099</v>
      </c>
      <c r="F6" s="23"/>
      <c r="G6" s="24">
        <f>J6-E6-F6</f>
        <v>35094.17413436519</v>
      </c>
      <c r="H6" s="25">
        <f>B6+G6</f>
        <v>44424.17413436519</v>
      </c>
      <c r="I6" s="26">
        <f>H6-D6-C6</f>
        <v>44193.17413436519</v>
      </c>
      <c r="J6" s="27">
        <f>K6+L6</f>
        <v>44193.17413436519</v>
      </c>
      <c r="K6" s="25">
        <v>9381.793134365185</v>
      </c>
      <c r="L6" s="28">
        <f>M6+P6+R6</f>
        <v>34811.381</v>
      </c>
      <c r="M6" s="29">
        <v>28830.4</v>
      </c>
      <c r="N6" s="29"/>
      <c r="O6" s="29">
        <v>8989.22921</v>
      </c>
      <c r="P6" s="30">
        <v>5980.981</v>
      </c>
      <c r="Q6" s="31">
        <v>2092.93</v>
      </c>
      <c r="R6" s="32"/>
      <c r="S6" s="103"/>
    </row>
    <row r="7" spans="1:19" ht="15.75" thickBot="1">
      <c r="A7" s="18" t="s">
        <v>22</v>
      </c>
      <c r="B7" s="33">
        <v>6965</v>
      </c>
      <c r="C7" s="20">
        <v>152</v>
      </c>
      <c r="D7" s="20">
        <v>41</v>
      </c>
      <c r="E7" s="22">
        <f>B7-C7-D7</f>
        <v>6772</v>
      </c>
      <c r="F7" s="34"/>
      <c r="G7" s="35">
        <f>J7-E7-F7</f>
        <v>37844.88196156151</v>
      </c>
      <c r="H7" s="25">
        <f>B7+G7</f>
        <v>44809.88196156151</v>
      </c>
      <c r="I7" s="26">
        <f>H7-D7-C7</f>
        <v>44616.88196156151</v>
      </c>
      <c r="J7" s="36">
        <f aca="true" t="shared" si="0" ref="J7:J13">K7+L7</f>
        <v>44616.88196156151</v>
      </c>
      <c r="K7" s="25">
        <v>8345.940961561511</v>
      </c>
      <c r="L7" s="37">
        <f>M7+P7+R7</f>
        <v>36270.941</v>
      </c>
      <c r="M7" s="38">
        <v>31371.17</v>
      </c>
      <c r="N7" s="38"/>
      <c r="O7" s="38">
        <v>7075.42741</v>
      </c>
      <c r="P7" s="39">
        <v>4899.771</v>
      </c>
      <c r="Q7" s="40">
        <v>1754.935</v>
      </c>
      <c r="R7" s="41"/>
      <c r="S7" s="103"/>
    </row>
    <row r="8" spans="1:19" ht="15.75" thickBot="1">
      <c r="A8" s="42" t="s">
        <v>23</v>
      </c>
      <c r="B8" s="43">
        <v>8020</v>
      </c>
      <c r="C8" s="20">
        <v>130</v>
      </c>
      <c r="D8" s="44">
        <v>57</v>
      </c>
      <c r="E8" s="22">
        <f>B8-C8-D8</f>
        <v>7833</v>
      </c>
      <c r="F8" s="45">
        <v>0</v>
      </c>
      <c r="G8" s="46">
        <f>J8-E8-F8</f>
        <v>40662.391373466555</v>
      </c>
      <c r="H8" s="25">
        <f>B8+G8</f>
        <v>48682.391373466555</v>
      </c>
      <c r="I8" s="26">
        <f>H8-D8-C8</f>
        <v>48495.391373466555</v>
      </c>
      <c r="J8" s="47">
        <f t="shared" si="0"/>
        <v>48495.391373466555</v>
      </c>
      <c r="K8" s="25">
        <v>9532.438373466557</v>
      </c>
      <c r="L8" s="48">
        <f>M8+P8+R8</f>
        <v>38962.953</v>
      </c>
      <c r="M8" s="49">
        <v>34087.309</v>
      </c>
      <c r="N8" s="49"/>
      <c r="O8" s="49">
        <v>6943.0961</v>
      </c>
      <c r="P8" s="50">
        <v>4875.644</v>
      </c>
      <c r="Q8" s="51">
        <v>1634.9061749999996</v>
      </c>
      <c r="R8" s="52"/>
      <c r="S8" s="103"/>
    </row>
    <row r="9" spans="1:19" ht="15.75" thickBot="1">
      <c r="A9" s="53" t="s">
        <v>24</v>
      </c>
      <c r="B9" s="54">
        <f aca="true" t="shared" si="1" ref="B9:H9">SUM(B6:B8)</f>
        <v>24315</v>
      </c>
      <c r="C9" s="55">
        <f t="shared" si="1"/>
        <v>456</v>
      </c>
      <c r="D9" s="55">
        <f t="shared" si="1"/>
        <v>155</v>
      </c>
      <c r="E9" s="55">
        <f t="shared" si="1"/>
        <v>23704</v>
      </c>
      <c r="F9" s="55">
        <f t="shared" si="1"/>
        <v>0</v>
      </c>
      <c r="G9" s="55">
        <f t="shared" si="1"/>
        <v>113601.44746939326</v>
      </c>
      <c r="H9" s="55">
        <f t="shared" si="1"/>
        <v>137916.44746939326</v>
      </c>
      <c r="I9" s="56">
        <f>SUM(I6:I8)</f>
        <v>137305.44746939326</v>
      </c>
      <c r="J9" s="57">
        <f t="shared" si="0"/>
        <v>137305.44746939326</v>
      </c>
      <c r="K9" s="58">
        <f>SUM(K6:K8)</f>
        <v>27260.172469393252</v>
      </c>
      <c r="L9" s="59">
        <f>R9+P9+M9</f>
        <v>110045.275</v>
      </c>
      <c r="M9" s="59">
        <f>SUM(M6:M8)</f>
        <v>94288.879</v>
      </c>
      <c r="N9" s="59">
        <f>SUM(N6:N8)</f>
        <v>0</v>
      </c>
      <c r="O9" s="59">
        <v>23007.75272</v>
      </c>
      <c r="P9" s="60">
        <v>15756.396</v>
      </c>
      <c r="Q9" s="59">
        <v>5482.771174999999</v>
      </c>
      <c r="R9" s="59">
        <f>SUM(R6:R8)</f>
        <v>0</v>
      </c>
      <c r="S9" s="103"/>
    </row>
    <row r="10" spans="1:19" ht="15.75" thickBot="1">
      <c r="A10" s="61" t="s">
        <v>25</v>
      </c>
      <c r="B10" s="19">
        <v>10900</v>
      </c>
      <c r="C10" s="20">
        <v>90</v>
      </c>
      <c r="D10" s="21">
        <v>82</v>
      </c>
      <c r="E10" s="22">
        <f>B10-C10-D10</f>
        <v>10728</v>
      </c>
      <c r="F10" s="62">
        <v>0</v>
      </c>
      <c r="G10" s="63">
        <f>J10-E10-F10</f>
        <v>36290.373402503814</v>
      </c>
      <c r="H10" s="25">
        <f>B10+G10</f>
        <v>47190.373402503814</v>
      </c>
      <c r="I10" s="26">
        <f>H10-D10-C10</f>
        <v>47018.373402503814</v>
      </c>
      <c r="J10" s="64">
        <f t="shared" si="0"/>
        <v>47018.373402503814</v>
      </c>
      <c r="K10" s="25">
        <v>5859.036882503813</v>
      </c>
      <c r="L10" s="65">
        <f>M10+P10+R10</f>
        <v>41159.336520000004</v>
      </c>
      <c r="M10" s="66">
        <v>37668.319520000005</v>
      </c>
      <c r="N10" s="66"/>
      <c r="O10" s="66">
        <v>5807.18017</v>
      </c>
      <c r="P10" s="67">
        <v>3491.017</v>
      </c>
      <c r="Q10" s="68">
        <v>1086.716855</v>
      </c>
      <c r="R10" s="32"/>
      <c r="S10" s="103"/>
    </row>
    <row r="11" spans="1:19" ht="15.75" thickBot="1">
      <c r="A11" s="18" t="s">
        <v>26</v>
      </c>
      <c r="B11" s="33">
        <v>36350</v>
      </c>
      <c r="C11" s="20">
        <v>67</v>
      </c>
      <c r="D11" s="20">
        <v>272</v>
      </c>
      <c r="E11" s="22">
        <f>B11-C11-D11</f>
        <v>36011</v>
      </c>
      <c r="F11" s="34"/>
      <c r="G11" s="35">
        <f>J11-E11-F11</f>
        <v>11026.034687740197</v>
      </c>
      <c r="H11" s="25">
        <f>B11+G11</f>
        <v>47376.0346877402</v>
      </c>
      <c r="I11" s="26">
        <f>H11-D11-C11</f>
        <v>47037.0346877402</v>
      </c>
      <c r="J11" s="36">
        <f t="shared" si="0"/>
        <v>47037.0346877402</v>
      </c>
      <c r="K11" s="25">
        <v>2819.0727377401918</v>
      </c>
      <c r="L11" s="65">
        <f>M11+P11+R11</f>
        <v>44217.961950000004</v>
      </c>
      <c r="M11" s="38">
        <v>42015.51795</v>
      </c>
      <c r="N11" s="38"/>
      <c r="O11" s="38">
        <v>4999.0638</v>
      </c>
      <c r="P11" s="69">
        <v>2202.444</v>
      </c>
      <c r="Q11" s="70">
        <v>731.6424499999999</v>
      </c>
      <c r="R11" s="41"/>
      <c r="S11" s="103"/>
    </row>
    <row r="12" spans="1:19" ht="15.75" thickBot="1">
      <c r="A12" s="42" t="s">
        <v>27</v>
      </c>
      <c r="B12" s="43">
        <v>59700</v>
      </c>
      <c r="C12" s="20">
        <v>63.5</v>
      </c>
      <c r="D12" s="44">
        <v>472.2</v>
      </c>
      <c r="E12" s="22">
        <f>B12-C12-D12</f>
        <v>59164.3</v>
      </c>
      <c r="F12" s="45"/>
      <c r="G12" s="45">
        <f>J12-E12-F12</f>
        <v>1168.7533249760163</v>
      </c>
      <c r="H12" s="25">
        <f>B12+G12</f>
        <v>60868.753324976016</v>
      </c>
      <c r="I12" s="26">
        <f>H12-D12-C12</f>
        <v>60333.05332497602</v>
      </c>
      <c r="J12" s="47">
        <f t="shared" si="0"/>
        <v>60333.05332497602</v>
      </c>
      <c r="K12" s="25">
        <v>4807.336654976012</v>
      </c>
      <c r="L12" s="65">
        <f>M12+P12+R12</f>
        <v>55525.71667000001</v>
      </c>
      <c r="M12" s="49">
        <v>39815.25667</v>
      </c>
      <c r="N12" s="49"/>
      <c r="O12" s="49">
        <v>4956.2673</v>
      </c>
      <c r="P12" s="71">
        <v>1250.302</v>
      </c>
      <c r="Q12" s="72">
        <v>647.6643949999999</v>
      </c>
      <c r="R12" s="73">
        <v>14460.158</v>
      </c>
      <c r="S12" s="103"/>
    </row>
    <row r="13" spans="1:19" ht="15.75" thickBot="1">
      <c r="A13" s="53" t="s">
        <v>28</v>
      </c>
      <c r="B13" s="74">
        <f aca="true" t="shared" si="2" ref="B13:H13">SUM(B10:B12)</f>
        <v>106950</v>
      </c>
      <c r="C13" s="55">
        <f t="shared" si="2"/>
        <v>220.5</v>
      </c>
      <c r="D13" s="55">
        <f t="shared" si="2"/>
        <v>826.2</v>
      </c>
      <c r="E13" s="55">
        <f t="shared" si="2"/>
        <v>105903.3</v>
      </c>
      <c r="F13" s="55">
        <f t="shared" si="2"/>
        <v>0</v>
      </c>
      <c r="G13" s="55">
        <f t="shared" si="2"/>
        <v>48485.16141522003</v>
      </c>
      <c r="H13" s="55">
        <f t="shared" si="2"/>
        <v>155435.16141522003</v>
      </c>
      <c r="I13" s="56">
        <f>SUM(I10:I12)</f>
        <v>154388.46141522005</v>
      </c>
      <c r="J13" s="57">
        <f t="shared" si="0"/>
        <v>154388.46141522002</v>
      </c>
      <c r="K13" s="75">
        <f>SUM(K10:K12)</f>
        <v>13485.446275220018</v>
      </c>
      <c r="L13" s="59">
        <f>M13+P13+R13</f>
        <v>140903.01514</v>
      </c>
      <c r="M13" s="59">
        <v>119499.09414</v>
      </c>
      <c r="N13" s="75">
        <f>SUM(N10:N12)</f>
        <v>0</v>
      </c>
      <c r="O13" s="59">
        <v>15762.51127</v>
      </c>
      <c r="P13" s="76">
        <v>6943.762999999999</v>
      </c>
      <c r="Q13" s="59">
        <v>2466.0236999999997</v>
      </c>
      <c r="R13" s="59">
        <f>SUM(R10:R12)</f>
        <v>14460.158</v>
      </c>
      <c r="S13" s="103"/>
    </row>
    <row r="14" spans="1:19" ht="15.75" thickBot="1">
      <c r="A14" s="77" t="s">
        <v>29</v>
      </c>
      <c r="B14" s="78">
        <f aca="true" t="shared" si="3" ref="B14:R14">B9+B13</f>
        <v>131265</v>
      </c>
      <c r="C14" s="79">
        <f t="shared" si="3"/>
        <v>676.5</v>
      </c>
      <c r="D14" s="79">
        <f t="shared" si="3"/>
        <v>981.2</v>
      </c>
      <c r="E14" s="79">
        <f t="shared" si="3"/>
        <v>129607.3</v>
      </c>
      <c r="F14" s="79">
        <f t="shared" si="3"/>
        <v>0</v>
      </c>
      <c r="G14" s="79">
        <f t="shared" si="3"/>
        <v>162086.6088846133</v>
      </c>
      <c r="H14" s="79">
        <f t="shared" si="3"/>
        <v>293351.60888461326</v>
      </c>
      <c r="I14" s="80">
        <f>I9+I13</f>
        <v>291693.9088846133</v>
      </c>
      <c r="J14" s="81">
        <f t="shared" si="3"/>
        <v>291693.9088846133</v>
      </c>
      <c r="K14" s="82">
        <f t="shared" si="3"/>
        <v>40745.61874461327</v>
      </c>
      <c r="L14" s="82">
        <f>L9+L13</f>
        <v>250948.29014</v>
      </c>
      <c r="M14" s="82">
        <f>M9+M13</f>
        <v>213787.97314000002</v>
      </c>
      <c r="N14" s="82">
        <f>N9+N13</f>
        <v>0</v>
      </c>
      <c r="O14" s="82">
        <f>O9+O13</f>
        <v>38770.26399</v>
      </c>
      <c r="P14" s="82">
        <f>P9+P13</f>
        <v>22700.159</v>
      </c>
      <c r="Q14" s="84">
        <v>7948.794874999999</v>
      </c>
      <c r="R14" s="83">
        <f t="shared" si="3"/>
        <v>14460.158</v>
      </c>
      <c r="S14" s="103"/>
    </row>
    <row r="15" spans="1:19" ht="15.75" thickBot="1">
      <c r="A15" s="61" t="s">
        <v>30</v>
      </c>
      <c r="B15" s="19">
        <v>57420</v>
      </c>
      <c r="C15" s="20">
        <v>67.2</v>
      </c>
      <c r="D15" s="21">
        <v>441.6</v>
      </c>
      <c r="E15" s="22">
        <f>B15-C15-D15</f>
        <v>56911.200000000004</v>
      </c>
      <c r="F15" s="62"/>
      <c r="G15" s="62">
        <v>0</v>
      </c>
      <c r="H15" s="25">
        <f>B15+G15</f>
        <v>57420</v>
      </c>
      <c r="I15" s="26">
        <f>H15-D15-C15</f>
        <v>56911.200000000004</v>
      </c>
      <c r="J15" s="64">
        <f>K15+L15</f>
        <v>56911.20000005418</v>
      </c>
      <c r="K15" s="25">
        <v>3179.7833040541796</v>
      </c>
      <c r="L15" s="85">
        <f>M15+P15+R15</f>
        <v>53731.416696</v>
      </c>
      <c r="M15" s="66">
        <v>44595.36204</v>
      </c>
      <c r="N15" s="66"/>
      <c r="O15" s="66">
        <v>5330.80517</v>
      </c>
      <c r="P15" s="30">
        <v>1008.867</v>
      </c>
      <c r="Q15" s="86">
        <v>490.8194899999999</v>
      </c>
      <c r="R15" s="87">
        <v>8127.187656</v>
      </c>
      <c r="S15" s="103"/>
    </row>
    <row r="16" spans="1:19" ht="15.75" thickBot="1">
      <c r="A16" s="18" t="s">
        <v>31</v>
      </c>
      <c r="B16" s="33">
        <v>54200</v>
      </c>
      <c r="C16" s="20">
        <v>66.5</v>
      </c>
      <c r="D16" s="21">
        <v>424</v>
      </c>
      <c r="E16" s="22">
        <f>B16-C16-D16</f>
        <v>53709.5</v>
      </c>
      <c r="F16" s="34"/>
      <c r="G16" s="34">
        <v>0</v>
      </c>
      <c r="H16" s="25">
        <f>B16+G16</f>
        <v>54200</v>
      </c>
      <c r="I16" s="26">
        <f>H16-D16-C16</f>
        <v>53709.5</v>
      </c>
      <c r="J16" s="36">
        <f>K16+L16</f>
        <v>53709.50000029823</v>
      </c>
      <c r="K16" s="25">
        <v>6435.018415298226</v>
      </c>
      <c r="L16" s="88">
        <f>M16+P16+R16</f>
        <v>47274.481585</v>
      </c>
      <c r="M16" s="38">
        <v>44397.40737</v>
      </c>
      <c r="N16" s="38"/>
      <c r="O16" s="38">
        <v>3131.19279</v>
      </c>
      <c r="P16" s="39">
        <v>1443.853</v>
      </c>
      <c r="Q16" s="31">
        <v>631.3898849999999</v>
      </c>
      <c r="R16" s="89">
        <v>1433.221215</v>
      </c>
      <c r="S16" s="103"/>
    </row>
    <row r="17" spans="1:19" ht="15.75" thickBot="1">
      <c r="A17" s="42" t="s">
        <v>32</v>
      </c>
      <c r="B17" s="43">
        <v>52560</v>
      </c>
      <c r="C17" s="20">
        <v>64.5</v>
      </c>
      <c r="D17" s="21">
        <v>464.4</v>
      </c>
      <c r="E17" s="22">
        <f>B17-C17-D17</f>
        <v>52031.1</v>
      </c>
      <c r="F17" s="45"/>
      <c r="G17" s="46">
        <f>J17-E17-F17</f>
        <v>11258.621022776199</v>
      </c>
      <c r="H17" s="25">
        <f>B17+G17</f>
        <v>63818.6210227762</v>
      </c>
      <c r="I17" s="26">
        <f>H17-D17-C17</f>
        <v>63289.7210227762</v>
      </c>
      <c r="J17" s="47">
        <f>K17+L17</f>
        <v>63289.7210227762</v>
      </c>
      <c r="K17" s="25">
        <v>7539.346262776192</v>
      </c>
      <c r="L17" s="90">
        <f>M17+P17+R17</f>
        <v>55750.374760000006</v>
      </c>
      <c r="M17" s="49">
        <v>49376.85276</v>
      </c>
      <c r="N17" s="49"/>
      <c r="O17" s="49">
        <v>4345.066330000001</v>
      </c>
      <c r="P17" s="50">
        <v>2034.457</v>
      </c>
      <c r="Q17" s="51">
        <v>625.8368199999999</v>
      </c>
      <c r="R17" s="73">
        <v>4339.065</v>
      </c>
      <c r="S17" s="103"/>
    </row>
    <row r="18" spans="1:19" ht="15.75" thickBot="1">
      <c r="A18" s="53" t="s">
        <v>33</v>
      </c>
      <c r="B18" s="54">
        <f aca="true" t="shared" si="4" ref="B18:R18">SUM(B15:B17)</f>
        <v>164180</v>
      </c>
      <c r="C18" s="55">
        <f t="shared" si="4"/>
        <v>198.2</v>
      </c>
      <c r="D18" s="55">
        <f t="shared" si="4"/>
        <v>1330</v>
      </c>
      <c r="E18" s="55">
        <f t="shared" si="4"/>
        <v>162651.80000000002</v>
      </c>
      <c r="F18" s="55">
        <f t="shared" si="4"/>
        <v>0</v>
      </c>
      <c r="G18" s="55">
        <f t="shared" si="4"/>
        <v>11258.621022776199</v>
      </c>
      <c r="H18" s="55">
        <f t="shared" si="4"/>
        <v>175438.6210227762</v>
      </c>
      <c r="I18" s="56">
        <f>SUM(I15:I17)</f>
        <v>173910.42102277622</v>
      </c>
      <c r="J18" s="57">
        <f t="shared" si="4"/>
        <v>173910.4210231286</v>
      </c>
      <c r="K18" s="75">
        <f t="shared" si="4"/>
        <v>17154.147982128598</v>
      </c>
      <c r="L18" s="75">
        <f t="shared" si="4"/>
        <v>156756.273041</v>
      </c>
      <c r="M18" s="59">
        <v>138369.62217000002</v>
      </c>
      <c r="N18" s="75">
        <f t="shared" si="4"/>
        <v>0</v>
      </c>
      <c r="O18" s="59">
        <v>12807.06429</v>
      </c>
      <c r="P18" s="76">
        <v>4487.177000000001</v>
      </c>
      <c r="Q18" s="59">
        <v>1748.046195</v>
      </c>
      <c r="R18" s="59">
        <f t="shared" si="4"/>
        <v>13899.473870999998</v>
      </c>
      <c r="S18" s="103"/>
    </row>
    <row r="19" spans="1:19" ht="15.75" thickBot="1">
      <c r="A19" s="77" t="s">
        <v>29</v>
      </c>
      <c r="B19" s="78">
        <f aca="true" t="shared" si="5" ref="B19:R19">B14+B18</f>
        <v>295445</v>
      </c>
      <c r="C19" s="79">
        <f t="shared" si="5"/>
        <v>874.7</v>
      </c>
      <c r="D19" s="79">
        <f t="shared" si="5"/>
        <v>2311.2</v>
      </c>
      <c r="E19" s="79">
        <f t="shared" si="5"/>
        <v>292259.10000000003</v>
      </c>
      <c r="F19" s="79">
        <f t="shared" si="5"/>
        <v>0</v>
      </c>
      <c r="G19" s="79">
        <f t="shared" si="5"/>
        <v>173345.2299073895</v>
      </c>
      <c r="H19" s="79">
        <f t="shared" si="5"/>
        <v>468790.2299073895</v>
      </c>
      <c r="I19" s="80">
        <f>I9+I13+I18</f>
        <v>465604.32990738953</v>
      </c>
      <c r="J19" s="81">
        <f t="shared" si="5"/>
        <v>465604.3299077419</v>
      </c>
      <c r="K19" s="82">
        <f t="shared" si="5"/>
        <v>57899.766726741866</v>
      </c>
      <c r="L19" s="82">
        <f t="shared" si="5"/>
        <v>407704.563181</v>
      </c>
      <c r="M19" s="82">
        <f t="shared" si="5"/>
        <v>352157.59531</v>
      </c>
      <c r="N19" s="82">
        <f>N14+N18</f>
        <v>0</v>
      </c>
      <c r="O19" s="82">
        <f>O14+O18</f>
        <v>51577.32828</v>
      </c>
      <c r="P19" s="84">
        <v>27187.336</v>
      </c>
      <c r="Q19" s="83">
        <v>9696.84107</v>
      </c>
      <c r="R19" s="83">
        <f t="shared" si="5"/>
        <v>28359.631870999998</v>
      </c>
      <c r="S19" s="103"/>
    </row>
    <row r="20" spans="1:19" ht="15.75" thickBot="1">
      <c r="A20" s="61" t="s">
        <v>34</v>
      </c>
      <c r="B20" s="19">
        <v>32990</v>
      </c>
      <c r="C20" s="20">
        <v>77.3</v>
      </c>
      <c r="D20" s="20">
        <v>304</v>
      </c>
      <c r="E20" s="22">
        <f>B20-C20-D20</f>
        <v>32608.699999999997</v>
      </c>
      <c r="F20" s="62"/>
      <c r="G20" s="63">
        <f>J20-E20-F20</f>
        <v>32199.137194638017</v>
      </c>
      <c r="H20" s="25">
        <f>B20+G20</f>
        <v>65189.13719463802</v>
      </c>
      <c r="I20" s="26">
        <f>H20-D20-C20</f>
        <v>64807.837194638014</v>
      </c>
      <c r="J20" s="64">
        <f>K20+L20</f>
        <v>64807.837194638014</v>
      </c>
      <c r="K20" s="25">
        <v>8152.569634638015</v>
      </c>
      <c r="L20" s="85">
        <f>M20+P20+R20</f>
        <v>56655.26756</v>
      </c>
      <c r="M20" s="66">
        <v>53233.13156</v>
      </c>
      <c r="N20" s="66"/>
      <c r="O20" s="66">
        <v>5300.951650000001</v>
      </c>
      <c r="P20" s="30">
        <v>3422.136</v>
      </c>
      <c r="Q20" s="31">
        <v>882.910945</v>
      </c>
      <c r="R20" s="32"/>
      <c r="S20" s="103"/>
    </row>
    <row r="21" spans="1:19" ht="15.75" thickBot="1">
      <c r="A21" s="18" t="s">
        <v>35</v>
      </c>
      <c r="B21" s="33">
        <v>16080</v>
      </c>
      <c r="C21" s="20">
        <v>123.3</v>
      </c>
      <c r="D21" s="20">
        <v>132.8</v>
      </c>
      <c r="E21" s="22">
        <f>B21-C21-D21</f>
        <v>15823.900000000001</v>
      </c>
      <c r="F21" s="34"/>
      <c r="G21" s="35">
        <f>J21-E21-F21</f>
        <v>34957.884257742175</v>
      </c>
      <c r="H21" s="25">
        <f>B21+G21</f>
        <v>51037.884257742175</v>
      </c>
      <c r="I21" s="26">
        <f>H21-D21-C21</f>
        <v>50781.78425774217</v>
      </c>
      <c r="J21" s="36">
        <f>K21+L21</f>
        <v>50781.784257742176</v>
      </c>
      <c r="K21" s="25">
        <v>7100.617257742175</v>
      </c>
      <c r="L21" s="88">
        <f>M21+P21+R21</f>
        <v>43681.167</v>
      </c>
      <c r="M21" s="38">
        <v>39634.372</v>
      </c>
      <c r="N21" s="38"/>
      <c r="O21" s="38">
        <v>5297.98937</v>
      </c>
      <c r="P21" s="39">
        <v>4046.795</v>
      </c>
      <c r="Q21" s="40">
        <v>1106.78848</v>
      </c>
      <c r="R21" s="41"/>
      <c r="S21" s="103"/>
    </row>
    <row r="22" spans="1:19" ht="15.75" thickBot="1">
      <c r="A22" s="42" t="s">
        <v>36</v>
      </c>
      <c r="B22" s="43">
        <v>12640</v>
      </c>
      <c r="C22" s="20">
        <v>183</v>
      </c>
      <c r="D22" s="44">
        <v>100</v>
      </c>
      <c r="E22" s="22">
        <f>B22-C22-D22</f>
        <v>12357</v>
      </c>
      <c r="F22" s="45"/>
      <c r="G22" s="46">
        <f>J22-E22-F22</f>
        <v>36707.91600901085</v>
      </c>
      <c r="H22" s="25">
        <f>B22+G22</f>
        <v>49347.91600901085</v>
      </c>
      <c r="I22" s="26">
        <f>H22-D22-C22</f>
        <v>49064.91600901085</v>
      </c>
      <c r="J22" s="47">
        <f>K22+L22</f>
        <v>49064.91600901085</v>
      </c>
      <c r="K22" s="25">
        <v>11155.783009010851</v>
      </c>
      <c r="L22" s="90">
        <f>M22+P22+R22</f>
        <v>37909.133</v>
      </c>
      <c r="M22" s="49">
        <v>31975.996</v>
      </c>
      <c r="N22" s="49"/>
      <c r="O22" s="49">
        <v>6926.97248</v>
      </c>
      <c r="P22" s="50">
        <v>5933.137</v>
      </c>
      <c r="Q22" s="51">
        <v>1409.1559649999997</v>
      </c>
      <c r="R22" s="52"/>
      <c r="S22" s="103"/>
    </row>
    <row r="23" spans="1:19" ht="15.75" thickBot="1">
      <c r="A23" s="53" t="s">
        <v>37</v>
      </c>
      <c r="B23" s="91">
        <f aca="true" t="shared" si="6" ref="B23:N23">SUM(B20:B22)</f>
        <v>61710</v>
      </c>
      <c r="C23" s="92">
        <f t="shared" si="6"/>
        <v>383.6</v>
      </c>
      <c r="D23" s="92">
        <f t="shared" si="6"/>
        <v>536.8</v>
      </c>
      <c r="E23" s="92">
        <f t="shared" si="6"/>
        <v>60789.6</v>
      </c>
      <c r="F23" s="92">
        <f t="shared" si="6"/>
        <v>0</v>
      </c>
      <c r="G23" s="92">
        <f t="shared" si="6"/>
        <v>103864.93746139105</v>
      </c>
      <c r="H23" s="92">
        <f t="shared" si="6"/>
        <v>165574.93746139103</v>
      </c>
      <c r="I23" s="93">
        <f>SUM(I20:I22)</f>
        <v>164654.537461391</v>
      </c>
      <c r="J23" s="94">
        <f t="shared" si="6"/>
        <v>164654.53746139104</v>
      </c>
      <c r="K23" s="94">
        <f t="shared" si="6"/>
        <v>26408.96990139104</v>
      </c>
      <c r="L23" s="94">
        <f t="shared" si="6"/>
        <v>138245.56756</v>
      </c>
      <c r="M23" s="95">
        <f t="shared" si="6"/>
        <v>124843.49956000001</v>
      </c>
      <c r="N23" s="94">
        <f t="shared" si="6"/>
        <v>0</v>
      </c>
      <c r="O23" s="95">
        <v>17525.913500000002</v>
      </c>
      <c r="P23" s="96">
        <v>13402.068</v>
      </c>
      <c r="Q23" s="95">
        <v>3398.8553899999997</v>
      </c>
      <c r="R23" s="95">
        <f>SUM(R20:R22)</f>
        <v>0</v>
      </c>
      <c r="S23" s="103"/>
    </row>
    <row r="24" spans="1:19" ht="15.75" thickBot="1">
      <c r="A24" s="97" t="s">
        <v>38</v>
      </c>
      <c r="B24" s="98">
        <f aca="true" t="shared" si="7" ref="B24:R24">B19+B23</f>
        <v>357155</v>
      </c>
      <c r="C24" s="99">
        <f t="shared" si="7"/>
        <v>1258.3000000000002</v>
      </c>
      <c r="D24" s="99">
        <f t="shared" si="7"/>
        <v>2848</v>
      </c>
      <c r="E24" s="99">
        <f t="shared" si="7"/>
        <v>353048.7</v>
      </c>
      <c r="F24" s="99">
        <f t="shared" si="7"/>
        <v>0</v>
      </c>
      <c r="G24" s="99">
        <f t="shared" si="7"/>
        <v>277210.16736878053</v>
      </c>
      <c r="H24" s="99">
        <f t="shared" si="7"/>
        <v>634365.1673687806</v>
      </c>
      <c r="I24" s="100">
        <f>I9+I13+I18+I23</f>
        <v>630258.8673687805</v>
      </c>
      <c r="J24" s="101">
        <f t="shared" si="7"/>
        <v>630258.8673691329</v>
      </c>
      <c r="K24" s="101">
        <f t="shared" si="7"/>
        <v>84308.7366281329</v>
      </c>
      <c r="L24" s="101">
        <f t="shared" si="7"/>
        <v>545950.130741</v>
      </c>
      <c r="M24" s="102">
        <f t="shared" si="7"/>
        <v>477001.09487000003</v>
      </c>
      <c r="N24" s="101">
        <f t="shared" si="7"/>
        <v>0</v>
      </c>
      <c r="O24" s="102">
        <v>69103.24178</v>
      </c>
      <c r="P24" s="102">
        <v>40589.403999999995</v>
      </c>
      <c r="Q24" s="102">
        <v>13095.69646</v>
      </c>
      <c r="R24" s="102">
        <f t="shared" si="7"/>
        <v>28359.631870999998</v>
      </c>
      <c r="S24" s="103"/>
    </row>
    <row r="28" ht="12.75">
      <c r="R28" s="104"/>
    </row>
  </sheetData>
  <sheetProtection password="C741" sheet="1" objects="1" scenarios="1"/>
  <mergeCells count="9">
    <mergeCell ref="A1:R1"/>
    <mergeCell ref="E2:K2"/>
    <mergeCell ref="A4:A5"/>
    <mergeCell ref="B4:D4"/>
    <mergeCell ref="E4:G4"/>
    <mergeCell ref="H4:H5"/>
    <mergeCell ref="J4:J5"/>
    <mergeCell ref="K4:K5"/>
    <mergeCell ref="L4:R4"/>
  </mergeCells>
  <printOptions/>
  <pageMargins left="0.23" right="0.17" top="0.48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Q1">
      <selection activeCell="X7" sqref="X7:AC9"/>
    </sheetView>
  </sheetViews>
  <sheetFormatPr defaultColWidth="9.140625" defaultRowHeight="12.75"/>
  <cols>
    <col min="1" max="1" width="9.57421875" style="0" bestFit="1" customWidth="1"/>
    <col min="2" max="2" width="15.28125" style="0" bestFit="1" customWidth="1"/>
    <col min="3" max="3" width="15.140625" style="0" customWidth="1"/>
    <col min="4" max="4" width="12.7109375" style="0" bestFit="1" customWidth="1"/>
    <col min="5" max="5" width="11.140625" style="0" bestFit="1" customWidth="1"/>
    <col min="6" max="6" width="12.8515625" style="0" bestFit="1" customWidth="1"/>
    <col min="7" max="7" width="13.28125" style="0" customWidth="1"/>
    <col min="8" max="8" width="15.28125" style="0" bestFit="1" customWidth="1"/>
    <col min="9" max="9" width="15.28125" style="0" customWidth="1"/>
    <col min="10" max="10" width="6.421875" style="0" hidden="1" customWidth="1"/>
    <col min="11" max="11" width="9.421875" style="0" customWidth="1"/>
    <col min="12" max="12" width="15.8515625" style="0" customWidth="1"/>
    <col min="13" max="13" width="15.00390625" style="0" customWidth="1"/>
    <col min="14" max="14" width="17.140625" style="0" customWidth="1"/>
    <col min="15" max="15" width="15.28125" style="0" hidden="1" customWidth="1"/>
    <col min="16" max="16" width="17.00390625" style="0" customWidth="1"/>
    <col min="17" max="17" width="14.421875" style="0" bestFit="1" customWidth="1"/>
    <col min="18" max="18" width="12.57421875" style="0" bestFit="1" customWidth="1"/>
    <col min="19" max="19" width="15.7109375" style="0" customWidth="1"/>
    <col min="20" max="20" width="13.28125" style="0" bestFit="1" customWidth="1"/>
    <col min="21" max="21" width="13.7109375" style="0" customWidth="1"/>
    <col min="22" max="22" width="15.28125" style="0" bestFit="1" customWidth="1"/>
    <col min="23" max="23" width="15.140625" style="0" customWidth="1"/>
    <col min="24" max="24" width="16.421875" style="0" bestFit="1" customWidth="1"/>
    <col min="25" max="25" width="12.7109375" style="0" customWidth="1"/>
    <col min="26" max="26" width="17.7109375" style="0" customWidth="1"/>
    <col min="27" max="27" width="16.421875" style="0" bestFit="1" customWidth="1"/>
    <col min="28" max="28" width="12.8515625" style="0" bestFit="1" customWidth="1"/>
    <col min="29" max="29" width="13.00390625" style="0" bestFit="1" customWidth="1"/>
    <col min="30" max="30" width="14.00390625" style="0" bestFit="1" customWidth="1"/>
    <col min="31" max="31" width="17.28125" style="0" customWidth="1"/>
    <col min="32" max="32" width="14.00390625" style="0" bestFit="1" customWidth="1"/>
    <col min="33" max="33" width="14.421875" style="0" bestFit="1" customWidth="1"/>
    <col min="34" max="34" width="17.421875" style="0" customWidth="1"/>
  </cols>
  <sheetData>
    <row r="1" spans="1:34" ht="18">
      <c r="A1" s="322" t="s">
        <v>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105"/>
    </row>
    <row r="2" spans="1:34" ht="18">
      <c r="A2" s="322" t="s">
        <v>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105"/>
    </row>
    <row r="3" spans="1:34" ht="15">
      <c r="A3" s="323"/>
      <c r="B3" s="323"/>
      <c r="C3" s="323"/>
      <c r="D3" s="323"/>
      <c r="E3" s="323"/>
      <c r="F3" s="323"/>
      <c r="G3" s="323"/>
      <c r="H3" s="323"/>
      <c r="I3" s="323"/>
      <c r="J3" s="106"/>
      <c r="K3" s="106"/>
      <c r="L3" s="127" t="s">
        <v>39</v>
      </c>
      <c r="M3" s="106"/>
      <c r="N3" s="128"/>
      <c r="O3" s="106"/>
      <c r="P3" s="106"/>
      <c r="Q3" s="128"/>
      <c r="R3" s="128"/>
      <c r="S3" s="106"/>
      <c r="T3" s="106"/>
      <c r="U3" s="106"/>
      <c r="V3" s="128"/>
      <c r="W3" s="106"/>
      <c r="X3" s="128"/>
      <c r="Y3" s="106"/>
      <c r="Z3" s="106"/>
      <c r="AA3" s="128"/>
      <c r="AB3" s="106"/>
      <c r="AC3" s="106"/>
      <c r="AD3" s="128"/>
      <c r="AE3" s="106"/>
      <c r="AF3" s="128"/>
      <c r="AG3" s="128"/>
      <c r="AH3" s="106"/>
    </row>
    <row r="4" spans="1:34" ht="15.75" thickBot="1">
      <c r="A4" s="323"/>
      <c r="B4" s="323"/>
      <c r="C4" s="323"/>
      <c r="D4" s="323"/>
      <c r="E4" s="323"/>
      <c r="F4" s="323"/>
      <c r="G4" s="323"/>
      <c r="H4" s="323"/>
      <c r="I4" s="323"/>
      <c r="J4" s="106"/>
      <c r="K4" s="106"/>
      <c r="L4" s="128"/>
      <c r="M4" s="106"/>
      <c r="N4" s="128"/>
      <c r="O4" s="106"/>
      <c r="P4" s="106"/>
      <c r="Q4" s="128"/>
      <c r="R4" s="128"/>
      <c r="S4" s="106"/>
      <c r="T4" s="106"/>
      <c r="U4" s="106"/>
      <c r="V4" s="128"/>
      <c r="W4" s="106"/>
      <c r="X4" s="128"/>
      <c r="Y4" s="106"/>
      <c r="Z4" s="106"/>
      <c r="AA4" s="128"/>
      <c r="AB4" s="106"/>
      <c r="AC4" s="106"/>
      <c r="AD4" s="128"/>
      <c r="AE4" s="106"/>
      <c r="AF4" s="128"/>
      <c r="AG4" s="128"/>
      <c r="AH4" s="106"/>
    </row>
    <row r="5" spans="1:34" ht="12.75">
      <c r="A5" s="324" t="s">
        <v>40</v>
      </c>
      <c r="B5" s="327" t="s">
        <v>41</v>
      </c>
      <c r="C5" s="328"/>
      <c r="D5" s="327" t="s">
        <v>42</v>
      </c>
      <c r="E5" s="332"/>
      <c r="F5" s="328" t="s">
        <v>43</v>
      </c>
      <c r="G5" s="328"/>
      <c r="H5" s="327" t="s">
        <v>44</v>
      </c>
      <c r="I5" s="332"/>
      <c r="J5" s="328" t="s">
        <v>45</v>
      </c>
      <c r="K5" s="332"/>
      <c r="L5" s="327" t="s">
        <v>46</v>
      </c>
      <c r="M5" s="332"/>
      <c r="N5" s="327" t="s">
        <v>47</v>
      </c>
      <c r="O5" s="328"/>
      <c r="P5" s="332"/>
      <c r="Q5" s="327" t="s">
        <v>48</v>
      </c>
      <c r="R5" s="328"/>
      <c r="S5" s="328"/>
      <c r="T5" s="328"/>
      <c r="U5" s="332"/>
      <c r="V5" s="327" t="s">
        <v>49</v>
      </c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32"/>
    </row>
    <row r="6" spans="1:34" ht="13.5" thickBot="1">
      <c r="A6" s="325"/>
      <c r="B6" s="329"/>
      <c r="C6" s="330"/>
      <c r="D6" s="329"/>
      <c r="E6" s="333"/>
      <c r="F6" s="330"/>
      <c r="G6" s="330"/>
      <c r="H6" s="329"/>
      <c r="I6" s="333"/>
      <c r="J6" s="330"/>
      <c r="K6" s="333"/>
      <c r="L6" s="329"/>
      <c r="M6" s="333"/>
      <c r="N6" s="329"/>
      <c r="O6" s="330"/>
      <c r="P6" s="333"/>
      <c r="Q6" s="329"/>
      <c r="R6" s="330"/>
      <c r="S6" s="330"/>
      <c r="T6" s="330"/>
      <c r="U6" s="333"/>
      <c r="V6" s="329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3"/>
    </row>
    <row r="7" spans="1:34" ht="12.75">
      <c r="A7" s="325"/>
      <c r="B7" s="329"/>
      <c r="C7" s="330"/>
      <c r="D7" s="329"/>
      <c r="E7" s="333"/>
      <c r="F7" s="330"/>
      <c r="G7" s="330"/>
      <c r="H7" s="329"/>
      <c r="I7" s="333"/>
      <c r="J7" s="330"/>
      <c r="K7" s="333"/>
      <c r="L7" s="329"/>
      <c r="M7" s="333"/>
      <c r="N7" s="329"/>
      <c r="O7" s="330"/>
      <c r="P7" s="330"/>
      <c r="Q7" s="329"/>
      <c r="R7" s="330"/>
      <c r="S7" s="330"/>
      <c r="T7" s="330"/>
      <c r="U7" s="333"/>
      <c r="V7" s="335" t="s">
        <v>14</v>
      </c>
      <c r="W7" s="336"/>
      <c r="X7" s="327" t="s">
        <v>15</v>
      </c>
      <c r="Y7" s="328"/>
      <c r="Z7" s="328"/>
      <c r="AA7" s="328"/>
      <c r="AB7" s="328"/>
      <c r="AC7" s="332"/>
      <c r="AD7" s="327" t="s">
        <v>18</v>
      </c>
      <c r="AE7" s="328"/>
      <c r="AF7" s="332"/>
      <c r="AG7" s="327" t="s">
        <v>50</v>
      </c>
      <c r="AH7" s="332"/>
    </row>
    <row r="8" spans="1:34" ht="12.75">
      <c r="A8" s="325"/>
      <c r="B8" s="329"/>
      <c r="C8" s="330"/>
      <c r="D8" s="329"/>
      <c r="E8" s="333"/>
      <c r="F8" s="330"/>
      <c r="G8" s="330"/>
      <c r="H8" s="329"/>
      <c r="I8" s="333"/>
      <c r="J8" s="330"/>
      <c r="K8" s="333"/>
      <c r="L8" s="329"/>
      <c r="M8" s="333"/>
      <c r="N8" s="329"/>
      <c r="O8" s="330"/>
      <c r="P8" s="330"/>
      <c r="Q8" s="329"/>
      <c r="R8" s="330"/>
      <c r="S8" s="330"/>
      <c r="T8" s="330"/>
      <c r="U8" s="333"/>
      <c r="V8" s="337"/>
      <c r="W8" s="338"/>
      <c r="X8" s="329"/>
      <c r="Y8" s="330"/>
      <c r="Z8" s="330"/>
      <c r="AA8" s="330"/>
      <c r="AB8" s="330"/>
      <c r="AC8" s="333"/>
      <c r="AD8" s="329"/>
      <c r="AE8" s="330"/>
      <c r="AF8" s="333"/>
      <c r="AG8" s="329"/>
      <c r="AH8" s="333"/>
    </row>
    <row r="9" spans="1:34" ht="13.5" thickBot="1">
      <c r="A9" s="325"/>
      <c r="B9" s="326"/>
      <c r="C9" s="331"/>
      <c r="D9" s="326"/>
      <c r="E9" s="334"/>
      <c r="F9" s="331"/>
      <c r="G9" s="331"/>
      <c r="H9" s="326"/>
      <c r="I9" s="334"/>
      <c r="J9" s="331"/>
      <c r="K9" s="334"/>
      <c r="L9" s="326"/>
      <c r="M9" s="334"/>
      <c r="N9" s="326"/>
      <c r="O9" s="331"/>
      <c r="P9" s="331"/>
      <c r="Q9" s="326"/>
      <c r="R9" s="331"/>
      <c r="S9" s="331"/>
      <c r="T9" s="331"/>
      <c r="U9" s="334"/>
      <c r="V9" s="337"/>
      <c r="W9" s="338"/>
      <c r="X9" s="326"/>
      <c r="Y9" s="331"/>
      <c r="Z9" s="331"/>
      <c r="AA9" s="331"/>
      <c r="AB9" s="331"/>
      <c r="AC9" s="334"/>
      <c r="AD9" s="326"/>
      <c r="AE9" s="331"/>
      <c r="AF9" s="333"/>
      <c r="AG9" s="326"/>
      <c r="AH9" s="334"/>
    </row>
    <row r="10" spans="1:34" ht="34.5" thickBot="1">
      <c r="A10" s="326"/>
      <c r="B10" s="148" t="s">
        <v>51</v>
      </c>
      <c r="C10" s="131" t="s">
        <v>52</v>
      </c>
      <c r="D10" s="149" t="s">
        <v>51</v>
      </c>
      <c r="E10" s="132" t="s">
        <v>52</v>
      </c>
      <c r="F10" s="148" t="s">
        <v>51</v>
      </c>
      <c r="G10" s="131" t="s">
        <v>52</v>
      </c>
      <c r="H10" s="149" t="s">
        <v>51</v>
      </c>
      <c r="I10" s="132" t="s">
        <v>52</v>
      </c>
      <c r="J10" s="133" t="s">
        <v>51</v>
      </c>
      <c r="K10" s="134" t="s">
        <v>52</v>
      </c>
      <c r="L10" s="149" t="s">
        <v>51</v>
      </c>
      <c r="M10" s="132" t="s">
        <v>52</v>
      </c>
      <c r="N10" s="148" t="s">
        <v>51</v>
      </c>
      <c r="O10" s="135" t="s">
        <v>53</v>
      </c>
      <c r="P10" s="131" t="s">
        <v>52</v>
      </c>
      <c r="Q10" s="249" t="s">
        <v>51</v>
      </c>
      <c r="R10" s="251" t="s">
        <v>54</v>
      </c>
      <c r="S10" s="250" t="s">
        <v>71</v>
      </c>
      <c r="T10" s="251" t="s">
        <v>55</v>
      </c>
      <c r="U10" s="252" t="s">
        <v>72</v>
      </c>
      <c r="V10" s="150" t="s">
        <v>51</v>
      </c>
      <c r="W10" s="136" t="s">
        <v>52</v>
      </c>
      <c r="X10" s="138" t="s">
        <v>56</v>
      </c>
      <c r="Y10" s="137" t="s">
        <v>57</v>
      </c>
      <c r="Z10" s="138" t="s">
        <v>58</v>
      </c>
      <c r="AA10" s="137" t="s">
        <v>59</v>
      </c>
      <c r="AB10" s="137" t="s">
        <v>57</v>
      </c>
      <c r="AC10" s="139" t="s">
        <v>60</v>
      </c>
      <c r="AD10" s="149" t="s">
        <v>51</v>
      </c>
      <c r="AE10" s="132" t="s">
        <v>52</v>
      </c>
      <c r="AF10" s="137" t="s">
        <v>61</v>
      </c>
      <c r="AG10" s="149" t="s">
        <v>51</v>
      </c>
      <c r="AH10" s="131" t="s">
        <v>52</v>
      </c>
    </row>
    <row r="11" spans="1:34" ht="15">
      <c r="A11" s="107" t="s">
        <v>21</v>
      </c>
      <c r="B11" s="201">
        <v>9330</v>
      </c>
      <c r="C11" s="151">
        <v>11327.004</v>
      </c>
      <c r="D11" s="204">
        <v>174</v>
      </c>
      <c r="E11" s="152">
        <v>183.568</v>
      </c>
      <c r="F11" s="207">
        <v>57</v>
      </c>
      <c r="G11" s="153">
        <v>125.967</v>
      </c>
      <c r="H11" s="215">
        <f>B11-D11-F11</f>
        <v>9099</v>
      </c>
      <c r="I11" s="216">
        <f>C11-E11-G11</f>
        <v>11017.469000000001</v>
      </c>
      <c r="J11" s="154">
        <v>0</v>
      </c>
      <c r="K11" s="155">
        <v>0</v>
      </c>
      <c r="L11" s="218">
        <v>35094.1741</v>
      </c>
      <c r="M11" s="147">
        <v>42112.1118</v>
      </c>
      <c r="N11" s="222">
        <f>H11+L11</f>
        <v>44193.1741</v>
      </c>
      <c r="O11" s="223"/>
      <c r="P11" s="213">
        <f>I11+K11+M11</f>
        <v>53129.580799999996</v>
      </c>
      <c r="Q11" s="224">
        <v>9381.7931</v>
      </c>
      <c r="R11" s="225">
        <f aca="true" t="shared" si="0" ref="R11:R18">100*Q11/(N11-AD11-AG11)</f>
        <v>24.551831075092107</v>
      </c>
      <c r="S11" s="212">
        <f>P11-W11-K11-U11</f>
        <v>14539.032699999994</v>
      </c>
      <c r="T11" s="226">
        <f aca="true" t="shared" si="1" ref="T11:T29">100*S11/(P11-AE11-AH11)</f>
        <v>30.542181404322804</v>
      </c>
      <c r="U11" s="156">
        <v>406.477</v>
      </c>
      <c r="V11" s="235">
        <f aca="true" t="shared" si="2" ref="V11:V16">X11+AD11</f>
        <v>34811.381</v>
      </c>
      <c r="W11" s="214">
        <f>Z11+AE11+AH11</f>
        <v>38184.0711</v>
      </c>
      <c r="X11" s="236">
        <v>28830.4</v>
      </c>
      <c r="Y11" s="157">
        <v>763.01</v>
      </c>
      <c r="Z11" s="158">
        <v>32657.615</v>
      </c>
      <c r="AA11" s="302">
        <v>5364.775</v>
      </c>
      <c r="AB11" s="159">
        <v>876.318</v>
      </c>
      <c r="AC11" s="160">
        <v>216.267</v>
      </c>
      <c r="AD11" s="246">
        <v>5980.981</v>
      </c>
      <c r="AE11" s="141">
        <v>5526.4561</v>
      </c>
      <c r="AF11" s="161">
        <v>2480.164</v>
      </c>
      <c r="AG11" s="241">
        <v>0</v>
      </c>
      <c r="AH11" s="155">
        <v>0</v>
      </c>
    </row>
    <row r="12" spans="1:34" ht="15">
      <c r="A12" s="108" t="s">
        <v>22</v>
      </c>
      <c r="B12" s="202">
        <v>6965</v>
      </c>
      <c r="C12" s="146">
        <v>7111.578</v>
      </c>
      <c r="D12" s="205">
        <v>152</v>
      </c>
      <c r="E12" s="162">
        <v>139.875</v>
      </c>
      <c r="F12" s="208">
        <v>41</v>
      </c>
      <c r="G12" s="163">
        <v>105.115</v>
      </c>
      <c r="H12" s="210">
        <f aca="true" t="shared" si="3" ref="H12:I22">B12-D12-F12</f>
        <v>6772</v>
      </c>
      <c r="I12" s="217">
        <f t="shared" si="3"/>
        <v>6866.588000000001</v>
      </c>
      <c r="J12" s="164">
        <v>0</v>
      </c>
      <c r="K12" s="163">
        <v>0</v>
      </c>
      <c r="L12" s="219">
        <v>37844.882</v>
      </c>
      <c r="M12" s="140">
        <v>42277.138</v>
      </c>
      <c r="N12" s="227">
        <f>H12+L12</f>
        <v>44616.882</v>
      </c>
      <c r="O12" s="228"/>
      <c r="P12" s="213">
        <f>I12+K12+M12</f>
        <v>49143.726</v>
      </c>
      <c r="Q12" s="229">
        <v>8345.941</v>
      </c>
      <c r="R12" s="225">
        <f t="shared" si="0"/>
        <v>21.013464448610076</v>
      </c>
      <c r="S12" s="212">
        <f>P12-W12-K12-U12</f>
        <v>11332.719000000001</v>
      </c>
      <c r="T12" s="301">
        <f t="shared" si="1"/>
        <v>25.51000911702116</v>
      </c>
      <c r="U12" s="163">
        <v>373.986</v>
      </c>
      <c r="V12" s="237">
        <f t="shared" si="2"/>
        <v>36270.941</v>
      </c>
      <c r="W12" s="214">
        <f>Z12+AE12+AH12</f>
        <v>37437.021</v>
      </c>
      <c r="X12" s="238">
        <v>31371.17</v>
      </c>
      <c r="Y12" s="143">
        <v>757.18</v>
      </c>
      <c r="Z12" s="142">
        <v>32717.893</v>
      </c>
      <c r="AA12" s="303">
        <v>6147.818</v>
      </c>
      <c r="AB12" s="166">
        <v>800.522</v>
      </c>
      <c r="AC12" s="167">
        <v>162.062</v>
      </c>
      <c r="AD12" s="247">
        <v>4899.771</v>
      </c>
      <c r="AE12" s="140">
        <v>4719.128</v>
      </c>
      <c r="AF12" s="168">
        <v>1107.27</v>
      </c>
      <c r="AG12" s="242">
        <v>0</v>
      </c>
      <c r="AH12" s="163">
        <v>0</v>
      </c>
    </row>
    <row r="13" spans="1:34" ht="15">
      <c r="A13" s="108" t="s">
        <v>23</v>
      </c>
      <c r="B13" s="203">
        <v>8020</v>
      </c>
      <c r="C13" s="146">
        <v>8517.278</v>
      </c>
      <c r="D13" s="206">
        <v>130</v>
      </c>
      <c r="E13" s="162">
        <v>111.656</v>
      </c>
      <c r="F13" s="209">
        <v>57</v>
      </c>
      <c r="G13" s="163">
        <v>114.868</v>
      </c>
      <c r="H13" s="210">
        <f t="shared" si="3"/>
        <v>7833</v>
      </c>
      <c r="I13" s="217">
        <f t="shared" si="3"/>
        <v>8290.753999999999</v>
      </c>
      <c r="J13" s="164">
        <v>0</v>
      </c>
      <c r="K13" s="163">
        <v>0</v>
      </c>
      <c r="L13" s="220">
        <v>40662.3914</v>
      </c>
      <c r="M13" s="140">
        <v>44665.1898</v>
      </c>
      <c r="N13" s="227">
        <f>H13+L13+J13</f>
        <v>48495.3914</v>
      </c>
      <c r="O13" s="228"/>
      <c r="P13" s="213">
        <f>I13+K13+M13</f>
        <v>52955.9438</v>
      </c>
      <c r="Q13" s="230">
        <v>9532.4384</v>
      </c>
      <c r="R13" s="225">
        <f t="shared" si="0"/>
        <v>21.85349289757693</v>
      </c>
      <c r="S13" s="212">
        <f>P13-W13-K13-U13</f>
        <v>9337.125500000004</v>
      </c>
      <c r="T13" s="301">
        <f t="shared" si="1"/>
        <v>19.189136008176355</v>
      </c>
      <c r="U13" s="163">
        <v>215.006</v>
      </c>
      <c r="V13" s="237">
        <f t="shared" si="2"/>
        <v>38962.953</v>
      </c>
      <c r="W13" s="214">
        <f>Z13+AE13+AH13</f>
        <v>43403.8123</v>
      </c>
      <c r="X13" s="239">
        <v>34087.309</v>
      </c>
      <c r="Y13" s="143">
        <v>581.09</v>
      </c>
      <c r="Z13" s="142">
        <v>39106.263</v>
      </c>
      <c r="AA13" s="303">
        <v>8278.012</v>
      </c>
      <c r="AB13" s="166">
        <v>619.332</v>
      </c>
      <c r="AC13" s="167">
        <v>140.432</v>
      </c>
      <c r="AD13" s="248">
        <v>4875.644</v>
      </c>
      <c r="AE13" s="140">
        <v>4297.5493</v>
      </c>
      <c r="AF13" s="168">
        <v>994.251</v>
      </c>
      <c r="AG13" s="242">
        <v>0</v>
      </c>
      <c r="AH13" s="163">
        <v>0</v>
      </c>
    </row>
    <row r="14" spans="1:34" ht="25.5">
      <c r="A14" s="109" t="s">
        <v>62</v>
      </c>
      <c r="B14" s="117">
        <f aca="true" t="shared" si="4" ref="B14:G14">SUM(B11:B13)</f>
        <v>24315</v>
      </c>
      <c r="C14" s="110">
        <f t="shared" si="4"/>
        <v>26955.86</v>
      </c>
      <c r="D14" s="169">
        <f t="shared" si="4"/>
        <v>456</v>
      </c>
      <c r="E14" s="111">
        <f t="shared" si="4"/>
        <v>435.099</v>
      </c>
      <c r="F14" s="114">
        <f t="shared" si="4"/>
        <v>155</v>
      </c>
      <c r="G14" s="112">
        <f t="shared" si="4"/>
        <v>345.95</v>
      </c>
      <c r="H14" s="170">
        <f t="shared" si="3"/>
        <v>23704</v>
      </c>
      <c r="I14" s="110">
        <f t="shared" si="3"/>
        <v>26174.811</v>
      </c>
      <c r="J14" s="114">
        <v>0</v>
      </c>
      <c r="K14" s="112">
        <v>0</v>
      </c>
      <c r="L14" s="171">
        <f aca="true" t="shared" si="5" ref="L14:U14">SUM(L11:L13)</f>
        <v>113601.44749999998</v>
      </c>
      <c r="M14" s="115">
        <f t="shared" si="5"/>
        <v>129054.43959999998</v>
      </c>
      <c r="N14" s="172">
        <f t="shared" si="5"/>
        <v>137305.44749999998</v>
      </c>
      <c r="O14" s="116">
        <f t="shared" si="5"/>
        <v>0</v>
      </c>
      <c r="P14" s="110">
        <f t="shared" si="5"/>
        <v>155229.2506</v>
      </c>
      <c r="Q14" s="173">
        <f t="shared" si="5"/>
        <v>27260.1725</v>
      </c>
      <c r="R14" s="174">
        <f t="shared" si="0"/>
        <v>22.42730170543536</v>
      </c>
      <c r="S14" s="126">
        <f t="shared" si="5"/>
        <v>35208.877199999995</v>
      </c>
      <c r="T14" s="129">
        <f t="shared" si="1"/>
        <v>25.026546969056586</v>
      </c>
      <c r="U14" s="130">
        <f t="shared" si="5"/>
        <v>995.4689999999999</v>
      </c>
      <c r="V14" s="175">
        <f t="shared" si="2"/>
        <v>110045.275</v>
      </c>
      <c r="W14" s="110">
        <f>SUM(W11:W13)</f>
        <v>119024.9044</v>
      </c>
      <c r="X14" s="176">
        <f>X11+X12+X13</f>
        <v>94288.879</v>
      </c>
      <c r="Y14" s="115">
        <f aca="true" t="shared" si="6" ref="Y14:AF14">SUM(Y11:Y13)</f>
        <v>2101.28</v>
      </c>
      <c r="Z14" s="117">
        <f t="shared" si="6"/>
        <v>104481.77100000001</v>
      </c>
      <c r="AA14" s="113">
        <f t="shared" si="6"/>
        <v>19790.605000000003</v>
      </c>
      <c r="AB14" s="119">
        <f t="shared" si="6"/>
        <v>2296.172</v>
      </c>
      <c r="AC14" s="118">
        <f t="shared" si="6"/>
        <v>518.761</v>
      </c>
      <c r="AD14" s="306">
        <f>AD11+AD12+AD13</f>
        <v>15756.396</v>
      </c>
      <c r="AE14" s="115">
        <f>SUM(AE11:AE13)</f>
        <v>14543.133399999999</v>
      </c>
      <c r="AF14" s="177">
        <f t="shared" si="6"/>
        <v>4581.685</v>
      </c>
      <c r="AG14" s="178">
        <v>0</v>
      </c>
      <c r="AH14" s="112">
        <v>0</v>
      </c>
    </row>
    <row r="15" spans="1:34" ht="15">
      <c r="A15" s="108" t="s">
        <v>25</v>
      </c>
      <c r="B15" s="201">
        <v>10900</v>
      </c>
      <c r="C15" s="146">
        <v>10534.958</v>
      </c>
      <c r="D15" s="204">
        <v>90</v>
      </c>
      <c r="E15" s="162">
        <v>83.612</v>
      </c>
      <c r="F15" s="207">
        <v>82</v>
      </c>
      <c r="G15" s="163">
        <v>111.676</v>
      </c>
      <c r="H15" s="210">
        <f t="shared" si="3"/>
        <v>10728</v>
      </c>
      <c r="I15" s="213">
        <f t="shared" si="3"/>
        <v>10339.670000000002</v>
      </c>
      <c r="J15" s="164">
        <v>0</v>
      </c>
      <c r="K15" s="186">
        <v>70.79499999999999</v>
      </c>
      <c r="L15" s="221">
        <v>36290.3734</v>
      </c>
      <c r="M15" s="140">
        <v>42631.908</v>
      </c>
      <c r="N15" s="231">
        <f>H15+L15+J15</f>
        <v>47018.3734</v>
      </c>
      <c r="O15" s="228"/>
      <c r="P15" s="213">
        <f>I15+M15</f>
        <v>52971.57800000001</v>
      </c>
      <c r="Q15" s="232">
        <v>5859.0369</v>
      </c>
      <c r="R15" s="225">
        <f t="shared" si="0"/>
        <v>13.460585214865015</v>
      </c>
      <c r="S15" s="212">
        <f>P15-W15-K15-U15</f>
        <v>7691.693000000006</v>
      </c>
      <c r="T15" s="225">
        <f t="shared" si="1"/>
        <v>15.410765073444791</v>
      </c>
      <c r="U15" s="144">
        <v>83.612</v>
      </c>
      <c r="V15" s="237">
        <f t="shared" si="2"/>
        <v>41159.3365</v>
      </c>
      <c r="W15" s="213">
        <f>Z15+AE15+AH15</f>
        <v>45125.478</v>
      </c>
      <c r="X15" s="240">
        <v>37668.3195</v>
      </c>
      <c r="Y15" s="143">
        <v>359.07</v>
      </c>
      <c r="Z15" s="142">
        <v>42065.069</v>
      </c>
      <c r="AA15" s="303">
        <v>4657.173</v>
      </c>
      <c r="AB15" s="166">
        <v>472.13</v>
      </c>
      <c r="AC15" s="304">
        <v>108.18</v>
      </c>
      <c r="AD15" s="246">
        <v>3491.017</v>
      </c>
      <c r="AE15" s="140">
        <v>3060.409</v>
      </c>
      <c r="AF15" s="168">
        <v>589.759</v>
      </c>
      <c r="AG15" s="242">
        <v>0</v>
      </c>
      <c r="AH15" s="180">
        <v>0</v>
      </c>
    </row>
    <row r="16" spans="1:34" ht="15">
      <c r="A16" s="108" t="s">
        <v>26</v>
      </c>
      <c r="B16" s="202">
        <v>36350</v>
      </c>
      <c r="C16" s="146">
        <v>43650.506</v>
      </c>
      <c r="D16" s="205">
        <v>67</v>
      </c>
      <c r="E16" s="162">
        <v>74.456</v>
      </c>
      <c r="F16" s="208">
        <v>272</v>
      </c>
      <c r="G16" s="163">
        <v>342.997</v>
      </c>
      <c r="H16" s="210">
        <f t="shared" si="3"/>
        <v>36011</v>
      </c>
      <c r="I16" s="214">
        <f t="shared" si="3"/>
        <v>43233.053</v>
      </c>
      <c r="J16" s="164">
        <v>0</v>
      </c>
      <c r="K16" s="163">
        <v>0</v>
      </c>
      <c r="L16" s="219">
        <v>11026.0347</v>
      </c>
      <c r="M16" s="140">
        <v>14331.255</v>
      </c>
      <c r="N16" s="227">
        <f>H16+L16</f>
        <v>47037.034700000004</v>
      </c>
      <c r="O16" s="228"/>
      <c r="P16" s="213">
        <f>I16+K16+M16</f>
        <v>57564.308</v>
      </c>
      <c r="Q16" s="229">
        <v>2819.0727</v>
      </c>
      <c r="R16" s="225">
        <f t="shared" si="0"/>
        <v>6.287718156864986</v>
      </c>
      <c r="S16" s="212">
        <f>P16-W16-K16-U16</f>
        <v>7989.076299999998</v>
      </c>
      <c r="T16" s="225">
        <f t="shared" si="1"/>
        <v>14.831630952564806</v>
      </c>
      <c r="U16" s="163">
        <v>49.524</v>
      </c>
      <c r="V16" s="237">
        <f t="shared" si="2"/>
        <v>44217.962</v>
      </c>
      <c r="W16" s="213">
        <f>Z16+AE16+AH16</f>
        <v>49525.7077</v>
      </c>
      <c r="X16" s="238">
        <v>42015.518</v>
      </c>
      <c r="Y16" s="143">
        <v>244.38</v>
      </c>
      <c r="Z16" s="142">
        <v>45826.523</v>
      </c>
      <c r="AA16" s="303">
        <v>3132.03</v>
      </c>
      <c r="AB16" s="166">
        <v>280.435</v>
      </c>
      <c r="AC16" s="304">
        <v>115.54</v>
      </c>
      <c r="AD16" s="247">
        <v>2202.444</v>
      </c>
      <c r="AE16" s="140">
        <v>2291.3407</v>
      </c>
      <c r="AF16" s="179">
        <v>295.346</v>
      </c>
      <c r="AG16" s="243">
        <v>0</v>
      </c>
      <c r="AH16" s="180">
        <v>1407.844</v>
      </c>
    </row>
    <row r="17" spans="1:34" ht="15">
      <c r="A17" s="108" t="s">
        <v>27</v>
      </c>
      <c r="B17" s="203">
        <v>59700</v>
      </c>
      <c r="C17" s="146">
        <v>57527.962</v>
      </c>
      <c r="D17" s="206">
        <v>63.5</v>
      </c>
      <c r="E17" s="162">
        <v>62.171</v>
      </c>
      <c r="F17" s="209">
        <v>472.2</v>
      </c>
      <c r="G17" s="163">
        <v>451.491</v>
      </c>
      <c r="H17" s="210">
        <f t="shared" si="3"/>
        <v>59164.3</v>
      </c>
      <c r="I17" s="212">
        <f t="shared" si="3"/>
        <v>57014.299999999996</v>
      </c>
      <c r="J17" s="164">
        <v>0</v>
      </c>
      <c r="K17" s="163">
        <v>0</v>
      </c>
      <c r="L17" s="220">
        <v>1168.7533</v>
      </c>
      <c r="M17" s="140">
        <v>1792.976</v>
      </c>
      <c r="N17" s="227">
        <f>H17+L17</f>
        <v>60333.0533</v>
      </c>
      <c r="O17" s="228"/>
      <c r="P17" s="213">
        <f>I17+K17+M17</f>
        <v>58807.276</v>
      </c>
      <c r="Q17" s="230">
        <v>4807.3367</v>
      </c>
      <c r="R17" s="225">
        <f t="shared" si="0"/>
        <v>10.77332432850782</v>
      </c>
      <c r="S17" s="212">
        <f>P17-W17-K17-U17</f>
        <v>4197.109399999999</v>
      </c>
      <c r="T17" s="225">
        <f t="shared" si="1"/>
        <v>7.708456276057467</v>
      </c>
      <c r="U17" s="163">
        <v>47.507</v>
      </c>
      <c r="V17" s="237">
        <f>X17+AD17+AG17</f>
        <v>55525.716700000004</v>
      </c>
      <c r="W17" s="213">
        <f>Z17+AE17+AH17</f>
        <v>54562.6596</v>
      </c>
      <c r="X17" s="239">
        <v>39815.2567</v>
      </c>
      <c r="Y17" s="143">
        <v>84.62</v>
      </c>
      <c r="Z17" s="142">
        <v>50203.502</v>
      </c>
      <c r="AA17" s="165">
        <v>6325.712</v>
      </c>
      <c r="AB17" s="166">
        <v>117.348</v>
      </c>
      <c r="AC17" s="304">
        <v>61.07</v>
      </c>
      <c r="AD17" s="248">
        <v>1250.302</v>
      </c>
      <c r="AE17" s="143">
        <v>1441.3366</v>
      </c>
      <c r="AF17" s="181">
        <v>282.622</v>
      </c>
      <c r="AG17" s="244">
        <v>14460.158</v>
      </c>
      <c r="AH17" s="180">
        <v>2917.821</v>
      </c>
    </row>
    <row r="18" spans="1:34" ht="25.5">
      <c r="A18" s="109" t="s">
        <v>63</v>
      </c>
      <c r="B18" s="117">
        <f aca="true" t="shared" si="7" ref="B18:G18">SUM(B15:B17)</f>
        <v>106950</v>
      </c>
      <c r="C18" s="120">
        <f t="shared" si="7"/>
        <v>111713.426</v>
      </c>
      <c r="D18" s="169">
        <f t="shared" si="7"/>
        <v>220.5</v>
      </c>
      <c r="E18" s="111">
        <f t="shared" si="7"/>
        <v>220.23899999999998</v>
      </c>
      <c r="F18" s="114">
        <f t="shared" si="7"/>
        <v>826.2</v>
      </c>
      <c r="G18" s="112">
        <f t="shared" si="7"/>
        <v>906.164</v>
      </c>
      <c r="H18" s="170">
        <f t="shared" si="3"/>
        <v>105903.3</v>
      </c>
      <c r="I18" s="121">
        <f t="shared" si="3"/>
        <v>110587.023</v>
      </c>
      <c r="J18" s="122">
        <f>SUM(J15:J17)</f>
        <v>0</v>
      </c>
      <c r="K18" s="112">
        <f>SUM(K15:K17)</f>
        <v>70.79499999999999</v>
      </c>
      <c r="L18" s="171">
        <f>L15+L16+L17</f>
        <v>48485.1614</v>
      </c>
      <c r="M18" s="115">
        <f>SUM(M15:M17)</f>
        <v>58756.139</v>
      </c>
      <c r="N18" s="172">
        <f aca="true" t="shared" si="8" ref="N18:N23">H18+J18+L18</f>
        <v>154388.4614</v>
      </c>
      <c r="O18" s="116">
        <f aca="true" t="shared" si="9" ref="O18:AG18">SUM(O15:O17)</f>
        <v>0</v>
      </c>
      <c r="P18" s="115">
        <f t="shared" si="9"/>
        <v>169343.162</v>
      </c>
      <c r="Q18" s="182">
        <f t="shared" si="9"/>
        <v>13485.4463</v>
      </c>
      <c r="R18" s="174">
        <f t="shared" si="0"/>
        <v>10.140612028614417</v>
      </c>
      <c r="S18" s="115">
        <f t="shared" si="9"/>
        <v>19877.8787</v>
      </c>
      <c r="T18" s="115">
        <f t="shared" si="1"/>
        <v>12.56309226374006</v>
      </c>
      <c r="U18" s="112">
        <f t="shared" si="9"/>
        <v>180.643</v>
      </c>
      <c r="V18" s="175">
        <f t="shared" si="9"/>
        <v>140903.01520000002</v>
      </c>
      <c r="W18" s="124">
        <f t="shared" si="9"/>
        <v>149213.8453</v>
      </c>
      <c r="X18" s="183">
        <f t="shared" si="9"/>
        <v>119499.09419999999</v>
      </c>
      <c r="Y18" s="126">
        <f t="shared" si="9"/>
        <v>688.07</v>
      </c>
      <c r="Z18" s="124">
        <f t="shared" si="9"/>
        <v>138095.094</v>
      </c>
      <c r="AA18" s="183">
        <f t="shared" si="9"/>
        <v>14114.915</v>
      </c>
      <c r="AB18" s="113">
        <f t="shared" si="9"/>
        <v>869.913</v>
      </c>
      <c r="AC18" s="123">
        <f t="shared" si="9"/>
        <v>284.79</v>
      </c>
      <c r="AD18" s="184">
        <f t="shared" si="9"/>
        <v>6943.762999999999</v>
      </c>
      <c r="AE18" s="115">
        <f t="shared" si="9"/>
        <v>6793.086300000001</v>
      </c>
      <c r="AF18" s="185">
        <f t="shared" si="9"/>
        <v>1167.727</v>
      </c>
      <c r="AG18" s="124">
        <f t="shared" si="9"/>
        <v>14460.158</v>
      </c>
      <c r="AH18" s="110">
        <f>SUM(AH15:AH17)</f>
        <v>4325.665</v>
      </c>
    </row>
    <row r="19" spans="1:34" ht="25.5">
      <c r="A19" s="294" t="s">
        <v>64</v>
      </c>
      <c r="B19" s="295">
        <f>B14+B18</f>
        <v>131265</v>
      </c>
      <c r="C19" s="296">
        <f>C18+C14</f>
        <v>138669.28600000002</v>
      </c>
      <c r="D19" s="290">
        <f aca="true" t="shared" si="10" ref="D19:M19">D14+D18</f>
        <v>676.5</v>
      </c>
      <c r="E19" s="290">
        <f t="shared" si="10"/>
        <v>655.338</v>
      </c>
      <c r="F19" s="295">
        <f t="shared" si="10"/>
        <v>981.2</v>
      </c>
      <c r="G19" s="291">
        <f t="shared" si="10"/>
        <v>1252.114</v>
      </c>
      <c r="H19" s="295">
        <f t="shared" si="10"/>
        <v>129607.3</v>
      </c>
      <c r="I19" s="296">
        <f t="shared" si="10"/>
        <v>136761.834</v>
      </c>
      <c r="J19" s="290">
        <f t="shared" si="10"/>
        <v>0</v>
      </c>
      <c r="K19" s="296">
        <f t="shared" si="10"/>
        <v>70.79499999999999</v>
      </c>
      <c r="L19" s="289">
        <f t="shared" si="10"/>
        <v>162086.6089</v>
      </c>
      <c r="M19" s="290">
        <f t="shared" si="10"/>
        <v>187810.57859999998</v>
      </c>
      <c r="N19" s="297">
        <f t="shared" si="8"/>
        <v>291693.9089</v>
      </c>
      <c r="O19" s="298">
        <f>O14+O18</f>
        <v>0</v>
      </c>
      <c r="P19" s="290">
        <f>P14+P18</f>
        <v>324572.41260000004</v>
      </c>
      <c r="Q19" s="295">
        <f>Q14+Q18</f>
        <v>40745.6188</v>
      </c>
      <c r="R19" s="290"/>
      <c r="S19" s="290">
        <f>S14+S18</f>
        <v>55086.7559</v>
      </c>
      <c r="T19" s="290">
        <f t="shared" si="1"/>
        <v>18.42917888741248</v>
      </c>
      <c r="U19" s="290">
        <f>U14+U18</f>
        <v>1176.1119999999999</v>
      </c>
      <c r="V19" s="290">
        <f aca="true" t="shared" si="11" ref="V19:V28">X19+AD19+AG19</f>
        <v>250948.2902</v>
      </c>
      <c r="W19" s="296">
        <f aca="true" t="shared" si="12" ref="W19:AH19">W14+W18</f>
        <v>268238.7497</v>
      </c>
      <c r="X19" s="289">
        <f t="shared" si="12"/>
        <v>213787.9732</v>
      </c>
      <c r="Y19" s="299">
        <f t="shared" si="12"/>
        <v>2789.3500000000004</v>
      </c>
      <c r="Z19" s="295">
        <f t="shared" si="12"/>
        <v>242576.86500000002</v>
      </c>
      <c r="AA19" s="289">
        <f t="shared" si="12"/>
        <v>33905.520000000004</v>
      </c>
      <c r="AB19" s="290">
        <f t="shared" si="12"/>
        <v>3166.085</v>
      </c>
      <c r="AC19" s="293">
        <f t="shared" si="12"/>
        <v>803.5509999999999</v>
      </c>
      <c r="AD19" s="290">
        <f t="shared" si="12"/>
        <v>22700.159</v>
      </c>
      <c r="AE19" s="291">
        <f t="shared" si="12"/>
        <v>21336.2197</v>
      </c>
      <c r="AF19" s="300">
        <f t="shared" si="12"/>
        <v>5749.412</v>
      </c>
      <c r="AG19" s="290">
        <f t="shared" si="12"/>
        <v>14460.158</v>
      </c>
      <c r="AH19" s="293">
        <f t="shared" si="12"/>
        <v>4325.665</v>
      </c>
    </row>
    <row r="20" spans="1:34" ht="15">
      <c r="A20" s="108" t="s">
        <v>30</v>
      </c>
      <c r="B20" s="201">
        <v>57420</v>
      </c>
      <c r="C20" s="146">
        <v>58566.224</v>
      </c>
      <c r="D20" s="204">
        <v>67.2</v>
      </c>
      <c r="E20" s="162">
        <v>72.056</v>
      </c>
      <c r="F20" s="207">
        <v>441.6</v>
      </c>
      <c r="G20" s="163">
        <v>458.962</v>
      </c>
      <c r="H20" s="210">
        <f>B20-D20-F20</f>
        <v>56911.200000000004</v>
      </c>
      <c r="I20" s="212">
        <f t="shared" si="3"/>
        <v>58035.206000000006</v>
      </c>
      <c r="J20" s="164">
        <v>0</v>
      </c>
      <c r="K20" s="163">
        <v>0</v>
      </c>
      <c r="L20" s="221">
        <v>0</v>
      </c>
      <c r="M20" s="142">
        <v>4443.069</v>
      </c>
      <c r="N20" s="227">
        <f t="shared" si="8"/>
        <v>56911.200000000004</v>
      </c>
      <c r="O20" s="228"/>
      <c r="P20" s="213">
        <f>I20+K20+M20</f>
        <v>62478.27500000001</v>
      </c>
      <c r="Q20" s="232">
        <v>3179.7833</v>
      </c>
      <c r="R20" s="225">
        <f>100*Q20/(N20-AD20-AG20)</f>
        <v>6.655727156872051</v>
      </c>
      <c r="S20" s="212">
        <f>P20-W20-K20-U20</f>
        <v>7151.602000000002</v>
      </c>
      <c r="T20" s="225">
        <f t="shared" si="1"/>
        <v>12.214316481124657</v>
      </c>
      <c r="U20" s="186">
        <v>23.351</v>
      </c>
      <c r="V20" s="237">
        <f t="shared" si="11"/>
        <v>53731.417</v>
      </c>
      <c r="W20" s="213">
        <f>Z20+AE20+AH20</f>
        <v>55303.32200000001</v>
      </c>
      <c r="X20" s="240">
        <v>44595.362</v>
      </c>
      <c r="Y20" s="143">
        <v>81.74</v>
      </c>
      <c r="Z20" s="142">
        <v>51376.027</v>
      </c>
      <c r="AA20" s="165">
        <v>3242.409</v>
      </c>
      <c r="AB20" s="166">
        <v>98.014</v>
      </c>
      <c r="AC20" s="304">
        <v>49.14</v>
      </c>
      <c r="AD20" s="246">
        <v>1008.867</v>
      </c>
      <c r="AE20" s="143">
        <v>1276.319</v>
      </c>
      <c r="AF20" s="187">
        <v>488.453</v>
      </c>
      <c r="AG20" s="244">
        <v>8127.188</v>
      </c>
      <c r="AH20" s="180">
        <v>2650.976</v>
      </c>
    </row>
    <row r="21" spans="1:34" ht="15">
      <c r="A21" s="108" t="s">
        <v>31</v>
      </c>
      <c r="B21" s="202">
        <v>54200</v>
      </c>
      <c r="C21" s="146">
        <v>61645.354</v>
      </c>
      <c r="D21" s="205">
        <v>66.5</v>
      </c>
      <c r="E21" s="162">
        <v>71.184</v>
      </c>
      <c r="F21" s="208">
        <v>424</v>
      </c>
      <c r="G21" s="163">
        <v>485.945</v>
      </c>
      <c r="H21" s="210">
        <f>B21-D21-F21</f>
        <v>53709.5</v>
      </c>
      <c r="I21" s="212">
        <f t="shared" si="3"/>
        <v>61088.225</v>
      </c>
      <c r="J21" s="164">
        <v>0</v>
      </c>
      <c r="K21" s="163">
        <v>0</v>
      </c>
      <c r="L21" s="219">
        <v>0</v>
      </c>
      <c r="M21" s="142">
        <v>4792.245</v>
      </c>
      <c r="N21" s="227">
        <f t="shared" si="8"/>
        <v>53709.5</v>
      </c>
      <c r="O21" s="228"/>
      <c r="P21" s="213">
        <f>I21+K21+M21</f>
        <v>65880.47</v>
      </c>
      <c r="Q21" s="229">
        <v>6435.0184</v>
      </c>
      <c r="R21" s="225">
        <f>100*Q21/(N21-AD21-AG21)</f>
        <v>12.659278547909556</v>
      </c>
      <c r="S21" s="212">
        <f>P21-W21-K21-U21</f>
        <v>9863.306900000003</v>
      </c>
      <c r="T21" s="225">
        <f t="shared" si="1"/>
        <v>15.631505229919732</v>
      </c>
      <c r="U21" s="163">
        <v>25.004</v>
      </c>
      <c r="V21" s="237">
        <f t="shared" si="11"/>
        <v>47274.4814</v>
      </c>
      <c r="W21" s="213">
        <f>Z21+AE21+AH21</f>
        <v>55992.1591</v>
      </c>
      <c r="X21" s="238">
        <v>44397.4074</v>
      </c>
      <c r="Y21" s="143">
        <v>94.12</v>
      </c>
      <c r="Z21" s="142">
        <v>53210.583</v>
      </c>
      <c r="AA21" s="165">
        <v>3582.445</v>
      </c>
      <c r="AB21" s="166">
        <v>120.403</v>
      </c>
      <c r="AC21" s="304">
        <v>55.02</v>
      </c>
      <c r="AD21" s="247">
        <v>1443.853</v>
      </c>
      <c r="AE21" s="143">
        <v>1528.5611</v>
      </c>
      <c r="AF21" s="187">
        <v>636.287</v>
      </c>
      <c r="AG21" s="244">
        <v>1433.221</v>
      </c>
      <c r="AH21" s="180">
        <v>1253.015</v>
      </c>
    </row>
    <row r="22" spans="1:34" ht="25.5">
      <c r="A22" s="108" t="s">
        <v>32</v>
      </c>
      <c r="B22" s="203">
        <v>52560</v>
      </c>
      <c r="C22" s="146">
        <v>53415.398</v>
      </c>
      <c r="D22" s="206">
        <v>64.5</v>
      </c>
      <c r="E22" s="162">
        <v>63.413</v>
      </c>
      <c r="F22" s="209">
        <v>464.4</v>
      </c>
      <c r="G22" s="163">
        <v>414.153</v>
      </c>
      <c r="H22" s="210">
        <f>B22-D22-F22</f>
        <v>52031.1</v>
      </c>
      <c r="I22" s="212">
        <f t="shared" si="3"/>
        <v>52937.832</v>
      </c>
      <c r="J22" s="164">
        <v>0</v>
      </c>
      <c r="K22" s="163">
        <v>0</v>
      </c>
      <c r="L22" s="220">
        <v>11258.621</v>
      </c>
      <c r="M22" s="140">
        <v>15627.669</v>
      </c>
      <c r="N22" s="227">
        <f t="shared" si="8"/>
        <v>63289.721</v>
      </c>
      <c r="O22" s="228"/>
      <c r="P22" s="213">
        <f>I22+K22+M22</f>
        <v>68565.501</v>
      </c>
      <c r="Q22" s="230">
        <v>7539.3463</v>
      </c>
      <c r="R22" s="225">
        <f>100*Q22/(N22-AD22-AG22)</f>
        <v>13.246398094855211</v>
      </c>
      <c r="S22" s="212">
        <f>P22-W22-K22-U22</f>
        <v>9075.19500000001</v>
      </c>
      <c r="T22" s="225">
        <f t="shared" si="1"/>
        <v>13.75555403611949</v>
      </c>
      <c r="U22" s="163">
        <v>32.192</v>
      </c>
      <c r="V22" s="237">
        <f t="shared" si="11"/>
        <v>55750.374800000005</v>
      </c>
      <c r="W22" s="213">
        <f>Z22+AE22+AH22</f>
        <v>59458.113999999994</v>
      </c>
      <c r="X22" s="239">
        <v>49376.8528</v>
      </c>
      <c r="Y22" s="143">
        <v>204.71</v>
      </c>
      <c r="Z22" s="142">
        <v>56867.382</v>
      </c>
      <c r="AA22" s="165">
        <v>4803.102</v>
      </c>
      <c r="AB22" s="166">
        <v>167.177</v>
      </c>
      <c r="AC22" s="304">
        <v>72.24</v>
      </c>
      <c r="AD22" s="248">
        <v>2034.457</v>
      </c>
      <c r="AE22" s="143">
        <v>2151.547</v>
      </c>
      <c r="AF22" s="187">
        <v>638.478</v>
      </c>
      <c r="AG22" s="244">
        <v>4339.065</v>
      </c>
      <c r="AH22" s="180">
        <v>439.185</v>
      </c>
    </row>
    <row r="23" spans="1:34" ht="25.5">
      <c r="A23" s="109" t="s">
        <v>65</v>
      </c>
      <c r="B23" s="117">
        <f aca="true" t="shared" si="13" ref="B23:G23">SUM(B20:B22)</f>
        <v>164180</v>
      </c>
      <c r="C23" s="110">
        <f t="shared" si="13"/>
        <v>173626.97600000002</v>
      </c>
      <c r="D23" s="169">
        <f t="shared" si="13"/>
        <v>198.2</v>
      </c>
      <c r="E23" s="111">
        <f t="shared" si="13"/>
        <v>206.65300000000002</v>
      </c>
      <c r="F23" s="110">
        <f t="shared" si="13"/>
        <v>1330</v>
      </c>
      <c r="G23" s="112">
        <f t="shared" si="13"/>
        <v>1359.06</v>
      </c>
      <c r="H23" s="170">
        <f>B23-D23-F23</f>
        <v>162651.8</v>
      </c>
      <c r="I23" s="121">
        <f>SUM(I20:I22)</f>
        <v>172061.263</v>
      </c>
      <c r="J23" s="114">
        <f>SUM(J20:J22)</f>
        <v>0</v>
      </c>
      <c r="K23" s="112">
        <f>SUM(K20:K22)</f>
        <v>0</v>
      </c>
      <c r="L23" s="171">
        <f>L20+L21+L22</f>
        <v>11258.621</v>
      </c>
      <c r="M23" s="111">
        <f>SUM(M20:M22)</f>
        <v>24862.983</v>
      </c>
      <c r="N23" s="172">
        <f t="shared" si="8"/>
        <v>173910.42099999997</v>
      </c>
      <c r="O23" s="116">
        <f>SUM(O20:O22)</f>
        <v>0</v>
      </c>
      <c r="P23" s="115">
        <f>SUM(P20:P22)</f>
        <v>196924.246</v>
      </c>
      <c r="Q23" s="182">
        <f>SUM(Q20:Q22)</f>
        <v>17154.148</v>
      </c>
      <c r="R23" s="174">
        <f>100*Q23/(N23-AD23-AG23)</f>
        <v>11.029920378087544</v>
      </c>
      <c r="S23" s="115">
        <f>SUM(S20:S22)</f>
        <v>26090.103900000016</v>
      </c>
      <c r="T23" s="129">
        <f t="shared" si="1"/>
        <v>13.905478244617095</v>
      </c>
      <c r="U23" s="112">
        <f>SUM(U20:U22)</f>
        <v>80.547</v>
      </c>
      <c r="V23" s="112">
        <f t="shared" si="11"/>
        <v>156756.27319999997</v>
      </c>
      <c r="W23" s="110">
        <f aca="true" t="shared" si="14" ref="W23:AH23">SUM(W20:W22)</f>
        <v>170753.5951</v>
      </c>
      <c r="X23" s="183">
        <f t="shared" si="14"/>
        <v>138369.62219999998</v>
      </c>
      <c r="Y23" s="115">
        <f t="shared" si="14"/>
        <v>380.57000000000005</v>
      </c>
      <c r="Z23" s="124">
        <f t="shared" si="14"/>
        <v>161453.992</v>
      </c>
      <c r="AA23" s="183">
        <f t="shared" si="14"/>
        <v>11627.956</v>
      </c>
      <c r="AB23" s="116">
        <f t="shared" si="14"/>
        <v>385.594</v>
      </c>
      <c r="AC23" s="125">
        <f t="shared" si="14"/>
        <v>176.39999999999998</v>
      </c>
      <c r="AD23" s="178">
        <f t="shared" si="14"/>
        <v>4487.177000000001</v>
      </c>
      <c r="AE23" s="115">
        <f t="shared" si="14"/>
        <v>4956.4271</v>
      </c>
      <c r="AF23" s="177">
        <f t="shared" si="14"/>
        <v>1763.2179999999998</v>
      </c>
      <c r="AG23" s="124">
        <f t="shared" si="14"/>
        <v>13899.473999999998</v>
      </c>
      <c r="AH23" s="110">
        <f t="shared" si="14"/>
        <v>4343.176</v>
      </c>
    </row>
    <row r="24" spans="1:34" ht="25.5">
      <c r="A24" s="273" t="s">
        <v>66</v>
      </c>
      <c r="B24" s="274">
        <f>B19+B23</f>
        <v>295445</v>
      </c>
      <c r="C24" s="275">
        <f>C23+C18+C14</f>
        <v>312296.262</v>
      </c>
      <c r="D24" s="276">
        <f>D19+D23</f>
        <v>874.7</v>
      </c>
      <c r="E24" s="277">
        <f aca="true" t="shared" si="15" ref="E24:AH24">E23+E18+E14</f>
        <v>861.991</v>
      </c>
      <c r="F24" s="278">
        <f t="shared" si="15"/>
        <v>2311.2</v>
      </c>
      <c r="G24" s="275">
        <f t="shared" si="15"/>
        <v>2611.174</v>
      </c>
      <c r="H24" s="279">
        <f t="shared" si="15"/>
        <v>292259.1</v>
      </c>
      <c r="I24" s="277">
        <f t="shared" si="15"/>
        <v>308823.097</v>
      </c>
      <c r="J24" s="280">
        <f t="shared" si="15"/>
        <v>0</v>
      </c>
      <c r="K24" s="281">
        <f t="shared" si="15"/>
        <v>70.79499999999999</v>
      </c>
      <c r="L24" s="282">
        <f t="shared" si="15"/>
        <v>173345.22989999998</v>
      </c>
      <c r="M24" s="283">
        <f t="shared" si="15"/>
        <v>212673.5616</v>
      </c>
      <c r="N24" s="284">
        <f t="shared" si="15"/>
        <v>465604.3299</v>
      </c>
      <c r="O24" s="285">
        <f t="shared" si="15"/>
        <v>0</v>
      </c>
      <c r="P24" s="281">
        <f t="shared" si="15"/>
        <v>521496.6586000001</v>
      </c>
      <c r="Q24" s="286">
        <f t="shared" si="15"/>
        <v>57899.7668</v>
      </c>
      <c r="R24" s="287"/>
      <c r="S24" s="266">
        <f t="shared" si="15"/>
        <v>81176.8598</v>
      </c>
      <c r="T24" s="288">
        <f t="shared" si="1"/>
        <v>16.684684822789382</v>
      </c>
      <c r="U24" s="281">
        <f t="shared" si="15"/>
        <v>1256.6589999999999</v>
      </c>
      <c r="V24" s="266">
        <f>X24+AD24+AG24</f>
        <v>407704.5634</v>
      </c>
      <c r="W24" s="275">
        <f t="shared" si="15"/>
        <v>438992.34479999996</v>
      </c>
      <c r="X24" s="289">
        <f t="shared" si="15"/>
        <v>352157.5954</v>
      </c>
      <c r="Y24" s="277">
        <f t="shared" si="15"/>
        <v>3169.92</v>
      </c>
      <c r="Z24" s="290">
        <f t="shared" si="15"/>
        <v>404030.857</v>
      </c>
      <c r="AA24" s="289">
        <f t="shared" si="15"/>
        <v>45533.476</v>
      </c>
      <c r="AB24" s="290">
        <f t="shared" si="15"/>
        <v>3551.679</v>
      </c>
      <c r="AC24" s="290">
        <f t="shared" si="15"/>
        <v>979.951</v>
      </c>
      <c r="AD24" s="290">
        <f t="shared" si="15"/>
        <v>27187.336</v>
      </c>
      <c r="AE24" s="291">
        <f t="shared" si="15"/>
        <v>26292.6468</v>
      </c>
      <c r="AF24" s="292">
        <f t="shared" si="15"/>
        <v>7512.63</v>
      </c>
      <c r="AG24" s="290">
        <f t="shared" si="15"/>
        <v>28359.631999999998</v>
      </c>
      <c r="AH24" s="293">
        <f t="shared" si="15"/>
        <v>8668.841</v>
      </c>
    </row>
    <row r="25" spans="1:34" ht="15">
      <c r="A25" s="108" t="s">
        <v>34</v>
      </c>
      <c r="B25" s="201">
        <v>32990</v>
      </c>
      <c r="C25" s="146">
        <v>43720.798</v>
      </c>
      <c r="D25" s="204">
        <v>77.3</v>
      </c>
      <c r="E25" s="162">
        <v>73.746</v>
      </c>
      <c r="F25" s="207">
        <v>304</v>
      </c>
      <c r="G25" s="163">
        <v>340.023</v>
      </c>
      <c r="H25" s="210">
        <f aca="true" t="shared" si="16" ref="H25:I27">B25-D25-F25</f>
        <v>32608.699999999997</v>
      </c>
      <c r="I25" s="212">
        <f t="shared" si="16"/>
        <v>43307.029</v>
      </c>
      <c r="J25" s="164">
        <v>0</v>
      </c>
      <c r="K25" s="163">
        <v>0</v>
      </c>
      <c r="L25" s="221">
        <v>32199.1372</v>
      </c>
      <c r="M25" s="140">
        <v>33893.382</v>
      </c>
      <c r="N25" s="233">
        <f>H25+J25+L25</f>
        <v>64807.837199999994</v>
      </c>
      <c r="O25" s="228"/>
      <c r="P25" s="234">
        <f>I25+K25+M25</f>
        <v>77200.411</v>
      </c>
      <c r="Q25" s="232">
        <v>8152.5696</v>
      </c>
      <c r="R25" s="225">
        <f>100*Q25/(N25-AD25-AG25)</f>
        <v>13.280893499022213</v>
      </c>
      <c r="S25" s="212">
        <f>P25-W25-K25-U25</f>
        <v>12249.981389999984</v>
      </c>
      <c r="T25" s="225">
        <f t="shared" si="1"/>
        <v>16.54679645719769</v>
      </c>
      <c r="U25" s="163">
        <v>72.01882</v>
      </c>
      <c r="V25" s="237">
        <f t="shared" si="11"/>
        <v>56655.2676</v>
      </c>
      <c r="W25" s="213">
        <f>Z25+AE25+AH25</f>
        <v>64878.41079000001</v>
      </c>
      <c r="X25" s="240">
        <v>53233.1316</v>
      </c>
      <c r="Y25" s="143">
        <v>637.96</v>
      </c>
      <c r="Z25" s="142">
        <v>61710.34449</v>
      </c>
      <c r="AA25" s="165">
        <v>4589.143</v>
      </c>
      <c r="AB25" s="166">
        <v>376.0109</v>
      </c>
      <c r="AC25" s="167">
        <v>121.91</v>
      </c>
      <c r="AD25" s="246">
        <v>3422.136</v>
      </c>
      <c r="AE25" s="143">
        <v>3157.2453</v>
      </c>
      <c r="AF25" s="187">
        <v>899.304</v>
      </c>
      <c r="AG25" s="245">
        <v>0</v>
      </c>
      <c r="AH25" s="163">
        <v>10.821</v>
      </c>
    </row>
    <row r="26" spans="1:34" ht="15">
      <c r="A26" s="108" t="s">
        <v>35</v>
      </c>
      <c r="B26" s="202">
        <v>16080</v>
      </c>
      <c r="C26" s="188">
        <v>19433.598</v>
      </c>
      <c r="D26" s="205">
        <v>123.3</v>
      </c>
      <c r="E26" s="162">
        <v>123.076</v>
      </c>
      <c r="F26" s="208">
        <v>132.8</v>
      </c>
      <c r="G26" s="163">
        <v>151.097</v>
      </c>
      <c r="H26" s="210">
        <f t="shared" si="16"/>
        <v>15823.900000000001</v>
      </c>
      <c r="I26" s="211">
        <f t="shared" si="16"/>
        <v>19159.425</v>
      </c>
      <c r="J26" s="164">
        <v>0</v>
      </c>
      <c r="K26" s="144">
        <v>0</v>
      </c>
      <c r="L26" s="219">
        <v>34957.8843</v>
      </c>
      <c r="M26" s="140">
        <v>44106.073</v>
      </c>
      <c r="N26" s="233">
        <f>H26+J26+L26</f>
        <v>50781.7843</v>
      </c>
      <c r="O26" s="228"/>
      <c r="P26" s="234">
        <f>I26+K26+M26</f>
        <v>63265.49799999999</v>
      </c>
      <c r="Q26" s="229">
        <v>7100.6173</v>
      </c>
      <c r="R26" s="225">
        <f>100*Q26/(N26-AD26-AG26)</f>
        <v>15.193364556948769</v>
      </c>
      <c r="S26" s="212">
        <f>P26-W26-K26-U26</f>
        <v>10629.3959</v>
      </c>
      <c r="T26" s="225">
        <f t="shared" si="1"/>
        <v>17.969254015346856</v>
      </c>
      <c r="U26" s="163">
        <v>69.5618</v>
      </c>
      <c r="V26" s="237">
        <f t="shared" si="11"/>
        <v>43681.167</v>
      </c>
      <c r="W26" s="213">
        <f>Z26+AE26+AH26</f>
        <v>52566.54029999999</v>
      </c>
      <c r="X26" s="238">
        <v>39634.372</v>
      </c>
      <c r="Y26" s="143">
        <v>767.64</v>
      </c>
      <c r="Z26" s="142">
        <v>48454.282</v>
      </c>
      <c r="AA26" s="165">
        <v>6615.572</v>
      </c>
      <c r="AB26" s="166">
        <v>376.0115</v>
      </c>
      <c r="AC26" s="167">
        <v>153.44</v>
      </c>
      <c r="AD26" s="247">
        <v>4046.795</v>
      </c>
      <c r="AE26" s="143">
        <v>4112.0013</v>
      </c>
      <c r="AF26" s="187">
        <v>978.435</v>
      </c>
      <c r="AG26" s="245">
        <v>0</v>
      </c>
      <c r="AH26" s="163">
        <v>0.257</v>
      </c>
    </row>
    <row r="27" spans="1:34" ht="15">
      <c r="A27" s="108" t="s">
        <v>36</v>
      </c>
      <c r="B27" s="203">
        <v>12640</v>
      </c>
      <c r="C27" s="146">
        <v>13525.196</v>
      </c>
      <c r="D27" s="206">
        <v>183</v>
      </c>
      <c r="E27" s="145">
        <v>176.101</v>
      </c>
      <c r="F27" s="209">
        <v>100</v>
      </c>
      <c r="G27" s="186">
        <v>126.813</v>
      </c>
      <c r="H27" s="210">
        <f t="shared" si="16"/>
        <v>12357</v>
      </c>
      <c r="I27" s="211">
        <f t="shared" si="16"/>
        <v>13222.282</v>
      </c>
      <c r="J27" s="164">
        <v>0</v>
      </c>
      <c r="K27" s="163">
        <v>0</v>
      </c>
      <c r="L27" s="220">
        <v>36707.916</v>
      </c>
      <c r="M27" s="140">
        <v>51092.871</v>
      </c>
      <c r="N27" s="233">
        <f>H27+L27</f>
        <v>49064.916</v>
      </c>
      <c r="O27" s="228"/>
      <c r="P27" s="234">
        <f>I27+M27</f>
        <v>64315.153</v>
      </c>
      <c r="Q27" s="230">
        <v>11155.783</v>
      </c>
      <c r="R27" s="225">
        <f>100*Q27/(N27-AD27-AG27)</f>
        <v>25.864416582492463</v>
      </c>
      <c r="S27" s="212">
        <f>P27-W27-K27-U27</f>
        <v>9650.414820000002</v>
      </c>
      <c r="T27" s="225">
        <f t="shared" si="1"/>
        <v>16.4282216538143</v>
      </c>
      <c r="U27" s="163">
        <v>544.5399</v>
      </c>
      <c r="V27" s="237">
        <f t="shared" si="11"/>
        <v>37909.133</v>
      </c>
      <c r="W27" s="213">
        <f>Z27+AE27+AH27</f>
        <v>54120.19828</v>
      </c>
      <c r="X27" s="239">
        <v>31975.996</v>
      </c>
      <c r="Y27" s="143">
        <v>865.2</v>
      </c>
      <c r="Z27" s="142">
        <v>48547.95138</v>
      </c>
      <c r="AA27" s="165">
        <v>12835.533</v>
      </c>
      <c r="AB27" s="166">
        <v>1082.8263</v>
      </c>
      <c r="AC27" s="167">
        <v>164.36</v>
      </c>
      <c r="AD27" s="248">
        <v>5933.137</v>
      </c>
      <c r="AE27" s="143">
        <v>5572.2469</v>
      </c>
      <c r="AF27" s="187">
        <v>1358.365</v>
      </c>
      <c r="AG27" s="245">
        <v>0</v>
      </c>
      <c r="AH27" s="163">
        <v>0</v>
      </c>
    </row>
    <row r="28" spans="1:34" ht="26.25" thickBot="1">
      <c r="A28" s="109" t="s">
        <v>67</v>
      </c>
      <c r="B28" s="117">
        <f>SUM(B25:B27)</f>
        <v>61710</v>
      </c>
      <c r="C28" s="110">
        <f>SUM(C25:C27)</f>
        <v>76679.592</v>
      </c>
      <c r="D28" s="189">
        <f>SUM(D25:D27)</f>
        <v>383.6</v>
      </c>
      <c r="E28" s="190">
        <f aca="true" t="shared" si="17" ref="E28:AH28">SUM(E25:E27)</f>
        <v>372.923</v>
      </c>
      <c r="F28" s="191">
        <f t="shared" si="17"/>
        <v>536.8</v>
      </c>
      <c r="G28" s="190">
        <f t="shared" si="17"/>
        <v>617.933</v>
      </c>
      <c r="H28" s="192">
        <f t="shared" si="17"/>
        <v>60789.6</v>
      </c>
      <c r="I28" s="190">
        <f t="shared" si="17"/>
        <v>75688.736</v>
      </c>
      <c r="J28" s="190">
        <f t="shared" si="17"/>
        <v>0</v>
      </c>
      <c r="K28" s="190">
        <f t="shared" si="17"/>
        <v>0</v>
      </c>
      <c r="L28" s="193">
        <f t="shared" si="17"/>
        <v>103864.9375</v>
      </c>
      <c r="M28" s="190">
        <f t="shared" si="17"/>
        <v>129092.32599999999</v>
      </c>
      <c r="N28" s="193">
        <f t="shared" si="17"/>
        <v>164654.53749999998</v>
      </c>
      <c r="O28" s="190">
        <f t="shared" si="17"/>
        <v>0</v>
      </c>
      <c r="P28" s="190">
        <f t="shared" si="17"/>
        <v>204781.06199999998</v>
      </c>
      <c r="Q28" s="189">
        <f t="shared" si="17"/>
        <v>26408.9699</v>
      </c>
      <c r="R28" s="174">
        <f>100*Q28/(N28-AD28-AG28)</f>
        <v>17.460190889643627</v>
      </c>
      <c r="S28" s="194">
        <f>SUM(S25:S27)</f>
        <v>32529.792109999984</v>
      </c>
      <c r="T28" s="195">
        <f t="shared" si="1"/>
        <v>16.948912600341632</v>
      </c>
      <c r="U28" s="190">
        <f t="shared" si="17"/>
        <v>686.1205199999999</v>
      </c>
      <c r="V28" s="191">
        <f t="shared" si="11"/>
        <v>138245.5676</v>
      </c>
      <c r="W28" s="196">
        <f t="shared" si="17"/>
        <v>171565.14937</v>
      </c>
      <c r="X28" s="193">
        <f t="shared" si="17"/>
        <v>124843.4996</v>
      </c>
      <c r="Y28" s="196">
        <f t="shared" si="17"/>
        <v>2270.8</v>
      </c>
      <c r="Z28" s="124">
        <f t="shared" si="17"/>
        <v>158712.57786999998</v>
      </c>
      <c r="AA28" s="197">
        <f t="shared" si="17"/>
        <v>24040.248</v>
      </c>
      <c r="AB28" s="190">
        <f t="shared" si="17"/>
        <v>1834.8487</v>
      </c>
      <c r="AC28" s="190">
        <f t="shared" si="17"/>
        <v>439.71000000000004</v>
      </c>
      <c r="AD28" s="191">
        <f t="shared" si="17"/>
        <v>13402.068</v>
      </c>
      <c r="AE28" s="198">
        <f t="shared" si="17"/>
        <v>12841.4935</v>
      </c>
      <c r="AF28" s="199">
        <f t="shared" si="17"/>
        <v>3236.1040000000003</v>
      </c>
      <c r="AG28" s="189">
        <f t="shared" si="17"/>
        <v>0</v>
      </c>
      <c r="AH28" s="200">
        <f t="shared" si="17"/>
        <v>11.078</v>
      </c>
    </row>
    <row r="29" spans="1:34" ht="25.5" customHeight="1" thickBot="1">
      <c r="A29" s="253" t="s">
        <v>68</v>
      </c>
      <c r="B29" s="254">
        <f>B24+B28</f>
        <v>357155</v>
      </c>
      <c r="C29" s="308">
        <f>C27+C26+C25+C22+C21+C20+C17+C16+C15+C13+C12+C11</f>
        <v>388975.854</v>
      </c>
      <c r="D29" s="256">
        <f>D24+D28</f>
        <v>1258.3000000000002</v>
      </c>
      <c r="E29" s="257">
        <f>E27+E26+E25+E22+E21+E20+E17+E16+E15+E13+E12+E11</f>
        <v>1234.914</v>
      </c>
      <c r="F29" s="258">
        <f>F24+F28</f>
        <v>2848</v>
      </c>
      <c r="G29" s="255">
        <f>G27+G26+G25+G22+G21+G20+G17+G16+G15+G13+G12+G11</f>
        <v>3229.1069999999995</v>
      </c>
      <c r="H29" s="259">
        <f>H24+H28</f>
        <v>353048.69999999995</v>
      </c>
      <c r="I29" s="255">
        <f>I27+I26+I25+I22+I21+I20+I17+I16+I15+I13+I12+I11</f>
        <v>384511.833</v>
      </c>
      <c r="J29" s="257">
        <f>J27+J26+J25+J22+J21+J20+J17+J16+J15+J13+J12+J11</f>
        <v>0</v>
      </c>
      <c r="K29" s="257">
        <f>K27+K26+K25+K22+K21+K20+K17+K16+K15+K13+K12+K11</f>
        <v>70.79499999999999</v>
      </c>
      <c r="L29" s="260">
        <f>L24+L28</f>
        <v>277210.1674</v>
      </c>
      <c r="M29" s="255">
        <f>M27+M26+M25+M22+M21+M20+M17+M16+M15+M13+M12+M11</f>
        <v>341765.88759999996</v>
      </c>
      <c r="N29" s="261">
        <f>H29+J29+L29</f>
        <v>630258.8673999999</v>
      </c>
      <c r="O29" s="262">
        <f>O24+O28</f>
        <v>0</v>
      </c>
      <c r="P29" s="255">
        <f>P27+P26+P25+P22+P21+P20+P17+P16+P15+P13+P12+P11</f>
        <v>726277.7206</v>
      </c>
      <c r="Q29" s="263">
        <f>Q24+Q28</f>
        <v>84308.7367</v>
      </c>
      <c r="R29" s="264">
        <f>100*Q29/(N29-AD29-AG29)</f>
        <v>15.020000004225832</v>
      </c>
      <c r="S29" s="265">
        <f>S27+S26+S25+S22+S21+S20+S17+S16+S15+S13+S12+S11</f>
        <v>113706.65191</v>
      </c>
      <c r="T29" s="255">
        <f t="shared" si="1"/>
        <v>16.75943140302126</v>
      </c>
      <c r="U29" s="265">
        <f>U27+U26+U25+U22+U21+U20+U17+U16+U15+U13+U12+U11</f>
        <v>1942.7795199999996</v>
      </c>
      <c r="V29" s="266">
        <f>X29+AD29+AG29</f>
        <v>545950.1309999999</v>
      </c>
      <c r="W29" s="265">
        <f>W27+W26+W25+W22+W21+W20+W17+W16+W15+W13+W12+W11</f>
        <v>610557.4941699998</v>
      </c>
      <c r="X29" s="260">
        <f>X14+X18+X23+X28</f>
        <v>477001.095</v>
      </c>
      <c r="Y29" s="267">
        <f>Y24+Y28</f>
        <v>5440.72</v>
      </c>
      <c r="Z29" s="268">
        <f>Z14+Z18+Z23+Z28</f>
        <v>562743.43487</v>
      </c>
      <c r="AA29" s="260">
        <f>AA14+AA18+AA23+AA28</f>
        <v>69573.724</v>
      </c>
      <c r="AB29" s="269">
        <f>AB14+AB18+AB23+AB28</f>
        <v>5386.527700000001</v>
      </c>
      <c r="AC29" s="269">
        <f>AC14+AC18+AC23+AC28</f>
        <v>1419.661</v>
      </c>
      <c r="AD29" s="256">
        <f>AD24+AD28</f>
        <v>40589.403999999995</v>
      </c>
      <c r="AE29" s="270">
        <f>AE27+AE26+AE25+AE22+AE21+AE20+AE17+AE16+AE15+AE13+AE12+AE11</f>
        <v>39134.1403</v>
      </c>
      <c r="AF29" s="271">
        <f>AF27+AF26+AF25+AF22+AF21+AF20+AF17+AF16+AF15+AF13+AF12+AF11</f>
        <v>10748.734000000002</v>
      </c>
      <c r="AG29" s="272">
        <f>SUM(AG24:AG28)</f>
        <v>28359.631999999998</v>
      </c>
      <c r="AH29" s="265">
        <f>AH27+AH26+AH25+AH22+AH21+AH20+AH17+AH16+AH15+AH13+AH12+AH11</f>
        <v>8679.919</v>
      </c>
    </row>
    <row r="33" spans="16:34" ht="12.75">
      <c r="P33" s="307"/>
      <c r="Q33" s="307"/>
      <c r="R33" s="307"/>
      <c r="T33" s="307"/>
      <c r="AH33" s="305"/>
    </row>
    <row r="34" spans="16:20" ht="12.75">
      <c r="P34" s="307"/>
      <c r="Q34" s="307"/>
      <c r="R34" s="307"/>
      <c r="T34" s="307"/>
    </row>
    <row r="35" spans="16:20" ht="12.75">
      <c r="P35" s="307"/>
      <c r="Q35" s="307"/>
      <c r="R35" s="307"/>
      <c r="T35" s="307"/>
    </row>
    <row r="36" spans="16:20" ht="12.75">
      <c r="P36" s="307"/>
      <c r="Q36" s="307"/>
      <c r="R36" s="307"/>
      <c r="T36" s="307"/>
    </row>
    <row r="37" spans="16:34" ht="12.75">
      <c r="P37" s="307"/>
      <c r="Q37" s="307"/>
      <c r="R37" s="307"/>
      <c r="T37" s="307"/>
      <c r="AH37" s="307"/>
    </row>
    <row r="38" spans="16:20" ht="12.75">
      <c r="P38" s="307"/>
      <c r="Q38" s="307"/>
      <c r="R38" s="307"/>
      <c r="T38" s="307"/>
    </row>
    <row r="39" spans="16:34" ht="12.75">
      <c r="P39" s="307"/>
      <c r="Q39" s="307"/>
      <c r="R39" s="307"/>
      <c r="T39" s="307"/>
      <c r="AE39" s="104">
        <f>W29-AH29</f>
        <v>601877.5751699999</v>
      </c>
      <c r="AH39" s="307"/>
    </row>
    <row r="40" spans="16:34" ht="12.75">
      <c r="P40" s="307"/>
      <c r="Q40" s="307"/>
      <c r="R40" s="307"/>
      <c r="T40" s="307"/>
      <c r="AH40" s="307"/>
    </row>
    <row r="41" spans="16:20" ht="12.75">
      <c r="P41" s="307"/>
      <c r="Q41" s="307"/>
      <c r="R41" s="307"/>
      <c r="T41" s="307"/>
    </row>
    <row r="42" spans="16:20" ht="12.75">
      <c r="P42" s="307"/>
      <c r="Q42" s="307"/>
      <c r="R42" s="307"/>
      <c r="T42" s="307"/>
    </row>
    <row r="43" spans="16:20" ht="12.75">
      <c r="P43" s="307"/>
      <c r="Q43" s="307"/>
      <c r="R43" s="307"/>
      <c r="T43" s="307"/>
    </row>
    <row r="44" spans="16:20" ht="12.75">
      <c r="P44" s="307"/>
      <c r="Q44" s="307"/>
      <c r="R44" s="307"/>
      <c r="T44" s="307"/>
    </row>
    <row r="45" spans="16:20" ht="12.75">
      <c r="P45" s="307"/>
      <c r="Q45" s="307"/>
      <c r="R45" s="307"/>
      <c r="T45" s="307"/>
    </row>
    <row r="46" spans="16:20" ht="12.75">
      <c r="P46" s="307"/>
      <c r="Q46" s="307"/>
      <c r="R46" s="307"/>
      <c r="T46" s="307"/>
    </row>
    <row r="47" spans="16:20" ht="12.75">
      <c r="P47" s="307"/>
      <c r="Q47" s="307"/>
      <c r="R47" s="307"/>
      <c r="T47" s="307"/>
    </row>
    <row r="48" spans="16:20" ht="12.75">
      <c r="P48" s="307"/>
      <c r="Q48" s="307"/>
      <c r="R48" s="307"/>
      <c r="T48" s="307"/>
    </row>
    <row r="49" spans="16:20" ht="12.75">
      <c r="P49" s="307"/>
      <c r="Q49" s="307"/>
      <c r="R49" s="307"/>
      <c r="T49" s="307"/>
    </row>
    <row r="50" spans="16:20" ht="12.75">
      <c r="P50" s="307"/>
      <c r="Q50" s="307"/>
      <c r="R50" s="307"/>
      <c r="T50" s="307"/>
    </row>
    <row r="51" spans="16:21" ht="12.75">
      <c r="P51" s="307"/>
      <c r="Q51" s="307"/>
      <c r="R51" s="307"/>
      <c r="T51" s="307"/>
      <c r="U51" s="307"/>
    </row>
    <row r="52" ht="12.75">
      <c r="P52" s="307">
        <f>P30-AH30</f>
        <v>0</v>
      </c>
    </row>
  </sheetData>
  <sheetProtection password="C741" sheet="1"/>
  <mergeCells count="17">
    <mergeCell ref="N5:P9"/>
    <mergeCell ref="V5:AH6"/>
    <mergeCell ref="V7:W9"/>
    <mergeCell ref="X7:AC9"/>
    <mergeCell ref="AD7:AF9"/>
    <mergeCell ref="AG7:AH9"/>
    <mergeCell ref="Q5:U9"/>
    <mergeCell ref="A1:AG1"/>
    <mergeCell ref="A2:AG2"/>
    <mergeCell ref="A3:I4"/>
    <mergeCell ref="A5:A10"/>
    <mergeCell ref="B5:C9"/>
    <mergeCell ref="D5:E9"/>
    <mergeCell ref="F5:G9"/>
    <mergeCell ref="H5:I9"/>
    <mergeCell ref="J5:K9"/>
    <mergeCell ref="L5:M9"/>
  </mergeCells>
  <printOptions/>
  <pageMargins left="0" right="0" top="0.7480314960629921" bottom="0.7480314960629921" header="0.31496062992125984" footer="0.31496062992125984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Балаев Константин Владимирович</cp:lastModifiedBy>
  <cp:lastPrinted>2013-03-25T04:08:50Z</cp:lastPrinted>
  <dcterms:created xsi:type="dcterms:W3CDTF">1996-10-08T23:32:33Z</dcterms:created>
  <dcterms:modified xsi:type="dcterms:W3CDTF">2013-10-04T05:44:27Z</dcterms:modified>
  <cp:category/>
  <cp:version/>
  <cp:contentType/>
  <cp:contentStatus/>
</cp:coreProperties>
</file>