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75" lockStructure="1"/>
  <bookViews>
    <workbookView xWindow="240" yWindow="150" windowWidth="18075" windowHeight="10680" activeTab="2"/>
  </bookViews>
  <sheets>
    <sheet name="Инвест платежи" sheetId="1" r:id="rId1"/>
    <sheet name="Инвест вложений" sheetId="2" r:id="rId2"/>
    <sheet name="Инвест ввод" sheetId="3" r:id="rId3"/>
  </sheets>
  <definedNames>
    <definedName name="_xlnm._FilterDatabase" localSheetId="0" hidden="1">'Инвест платежи'!$A$5:$BJ$172</definedName>
    <definedName name="_xlnm.Print_Titles" localSheetId="2">'Инвест ввод'!#REF!</definedName>
    <definedName name="_xlnm.Print_Titles" localSheetId="0">'Инвест платежи'!$3:$4</definedName>
  </definedNames>
  <calcPr calcId="145621"/>
</workbook>
</file>

<file path=xl/calcChain.xml><?xml version="1.0" encoding="utf-8"?>
<calcChain xmlns="http://schemas.openxmlformats.org/spreadsheetml/2006/main">
  <c r="BC167" i="1" l="1"/>
  <c r="BC167" i="2"/>
  <c r="M63" i="1"/>
  <c r="P8" i="3"/>
  <c r="C6" i="3"/>
  <c r="AW46" i="3"/>
  <c r="AT46" i="3"/>
  <c r="AQ46" i="3"/>
  <c r="AK46" i="3"/>
  <c r="AH46" i="3"/>
  <c r="AE46" i="3"/>
  <c r="Y46" i="3"/>
  <c r="V46" i="3"/>
  <c r="S46" i="3"/>
  <c r="M46" i="3"/>
  <c r="J46" i="3"/>
  <c r="G46" i="3"/>
  <c r="AZ56" i="3"/>
  <c r="AN56" i="3"/>
  <c r="AB56" i="3"/>
  <c r="P56" i="3"/>
  <c r="AW46" i="2"/>
  <c r="AT46" i="2"/>
  <c r="AQ46" i="2"/>
  <c r="AK46" i="2"/>
  <c r="AH46" i="2"/>
  <c r="AE46" i="2"/>
  <c r="Y46" i="2"/>
  <c r="V46" i="2"/>
  <c r="S46" i="2"/>
  <c r="M46" i="2"/>
  <c r="J46" i="2"/>
  <c r="G46" i="2"/>
  <c r="AW46" i="1"/>
  <c r="AT46" i="1"/>
  <c r="AQ46" i="1"/>
  <c r="AK46" i="1"/>
  <c r="AH46" i="1"/>
  <c r="AE46" i="1"/>
  <c r="S46" i="1"/>
  <c r="G46" i="1"/>
  <c r="M56" i="2"/>
  <c r="AZ56" i="2"/>
  <c r="AN56" i="2"/>
  <c r="AB56" i="2"/>
  <c r="P56" i="2"/>
  <c r="BC56" i="2" s="1"/>
  <c r="BC165" i="2" s="1"/>
  <c r="AZ56" i="1"/>
  <c r="AN56" i="1"/>
  <c r="BC56" i="1" s="1"/>
  <c r="BC166" i="1" s="1"/>
  <c r="P56" i="1"/>
  <c r="J63" i="3"/>
  <c r="G63" i="3"/>
  <c r="C63" i="3"/>
  <c r="C62" i="3" s="1"/>
  <c r="M65" i="2"/>
  <c r="BC166" i="2" s="1"/>
  <c r="BC73" i="3"/>
  <c r="E73" i="3" s="1"/>
  <c r="AZ73" i="3"/>
  <c r="AZ72" i="3"/>
  <c r="AZ71" i="3"/>
  <c r="AZ70" i="3"/>
  <c r="AN73" i="3"/>
  <c r="AN72" i="3"/>
  <c r="AN71" i="3"/>
  <c r="AN70" i="3"/>
  <c r="AB73" i="3"/>
  <c r="AB72" i="3"/>
  <c r="AB71" i="3"/>
  <c r="AB70" i="3"/>
  <c r="P73" i="3"/>
  <c r="P72" i="3"/>
  <c r="BC72" i="3" s="1"/>
  <c r="P71" i="3"/>
  <c r="BC71" i="3"/>
  <c r="E71" i="3" s="1"/>
  <c r="P70" i="3"/>
  <c r="BC70" i="3" s="1"/>
  <c r="E70" i="3" s="1"/>
  <c r="E72" i="3"/>
  <c r="BC56" i="3"/>
  <c r="G26" i="2"/>
  <c r="H26" i="2"/>
  <c r="J26" i="2"/>
  <c r="K26" i="2"/>
  <c r="M26" i="2"/>
  <c r="N26" i="2"/>
  <c r="S26" i="2"/>
  <c r="T26" i="2"/>
  <c r="V26" i="2"/>
  <c r="W26" i="2"/>
  <c r="Y26" i="2"/>
  <c r="Z26" i="2"/>
  <c r="AE26" i="2"/>
  <c r="AF26" i="2"/>
  <c r="AH26" i="2"/>
  <c r="AI26" i="2"/>
  <c r="AK26" i="2"/>
  <c r="AL26" i="2"/>
  <c r="AQ26" i="2"/>
  <c r="AR26" i="2"/>
  <c r="AT26" i="2"/>
  <c r="AU26" i="2"/>
  <c r="AW26" i="2"/>
  <c r="AX26" i="2"/>
  <c r="BL27" i="2"/>
  <c r="BM27" i="2"/>
  <c r="BN27" i="2"/>
  <c r="BO27" i="2"/>
  <c r="P28" i="2"/>
  <c r="Q28" i="2"/>
  <c r="AB28" i="2"/>
  <c r="AC28" i="2"/>
  <c r="AC26" i="2" s="1"/>
  <c r="AN28" i="2"/>
  <c r="AO28" i="2"/>
  <c r="AO26" i="2" s="1"/>
  <c r="AZ28" i="2"/>
  <c r="BC28" i="2"/>
  <c r="BC26" i="2" s="1"/>
  <c r="E26" i="2" s="1"/>
  <c r="BL28" i="2"/>
  <c r="BN28" i="2"/>
  <c r="BO28" i="2"/>
  <c r="C29" i="2"/>
  <c r="C26" i="2" s="1"/>
  <c r="P29" i="2"/>
  <c r="P26" i="2" s="1"/>
  <c r="Q29" i="2"/>
  <c r="AB29" i="2"/>
  <c r="AC29" i="2"/>
  <c r="AN29" i="2"/>
  <c r="AN26" i="2" s="1"/>
  <c r="AO29" i="2"/>
  <c r="AZ29" i="2"/>
  <c r="BA29" i="2"/>
  <c r="BA26" i="2"/>
  <c r="BO26" i="2" s="1"/>
  <c r="BC29" i="2"/>
  <c r="E29" i="2" s="1"/>
  <c r="BD29" i="2"/>
  <c r="BA33" i="2"/>
  <c r="M53" i="1"/>
  <c r="P53" i="1" s="1"/>
  <c r="V52" i="1"/>
  <c r="AB52" i="1" s="1"/>
  <c r="AZ52" i="3"/>
  <c r="AZ53" i="3"/>
  <c r="AN52" i="3"/>
  <c r="AN53" i="3"/>
  <c r="AB52" i="3"/>
  <c r="AB53" i="3"/>
  <c r="P52" i="3"/>
  <c r="P53" i="3"/>
  <c r="BC53" i="3"/>
  <c r="AZ52" i="2"/>
  <c r="AZ53" i="2"/>
  <c r="AN52" i="2"/>
  <c r="AN53" i="2"/>
  <c r="AB52" i="2"/>
  <c r="AB53" i="2"/>
  <c r="P52" i="2"/>
  <c r="P53" i="2"/>
  <c r="BC53" i="2" s="1"/>
  <c r="P67" i="3"/>
  <c r="AB67" i="3"/>
  <c r="AN67" i="3"/>
  <c r="BA67" i="3"/>
  <c r="AZ52" i="1"/>
  <c r="AZ53" i="1"/>
  <c r="AN52" i="1"/>
  <c r="AN53" i="1"/>
  <c r="AB53" i="1"/>
  <c r="BC53" i="1" s="1"/>
  <c r="P52" i="1"/>
  <c r="AZ67" i="1"/>
  <c r="AN67" i="1"/>
  <c r="AB67" i="1"/>
  <c r="BC67" i="1" s="1"/>
  <c r="P67" i="1"/>
  <c r="AZ67" i="2"/>
  <c r="AN67" i="2"/>
  <c r="AB67" i="2"/>
  <c r="BC67" i="2" s="1"/>
  <c r="P67" i="2"/>
  <c r="BC52" i="3"/>
  <c r="Q26" i="2"/>
  <c r="BM26" i="2" s="1"/>
  <c r="AZ26" i="2"/>
  <c r="AB26" i="2"/>
  <c r="BN26" i="2"/>
  <c r="AT67" i="3"/>
  <c r="AZ67" i="3" s="1"/>
  <c r="BC52" i="2"/>
  <c r="AE66" i="1"/>
  <c r="Y66" i="1"/>
  <c r="S40" i="1"/>
  <c r="M40" i="1"/>
  <c r="AE39" i="1"/>
  <c r="Y39" i="1"/>
  <c r="J36" i="1"/>
  <c r="Y37" i="1"/>
  <c r="V37" i="1"/>
  <c r="AK79" i="3"/>
  <c r="Y79" i="1"/>
  <c r="V78" i="1"/>
  <c r="M78" i="1"/>
  <c r="AH65" i="1"/>
  <c r="V65" i="1"/>
  <c r="Y48" i="1"/>
  <c r="Y46" i="1" s="1"/>
  <c r="V48" i="1"/>
  <c r="AH44" i="1"/>
  <c r="AE44" i="1"/>
  <c r="J50" i="1"/>
  <c r="J46" i="1" s="1"/>
  <c r="M50" i="1"/>
  <c r="M49" i="1"/>
  <c r="M46" i="1" s="1"/>
  <c r="J49" i="1"/>
  <c r="S79" i="1"/>
  <c r="AH79" i="3"/>
  <c r="AE79" i="3"/>
  <c r="Y80" i="1"/>
  <c r="V80" i="1"/>
  <c r="AH80" i="3"/>
  <c r="AE80" i="3"/>
  <c r="V77" i="1"/>
  <c r="M77" i="1"/>
  <c r="AH77" i="3"/>
  <c r="AE77" i="3"/>
  <c r="AN66" i="1"/>
  <c r="BA66" i="3"/>
  <c r="AZ66" i="3"/>
  <c r="AN66" i="3"/>
  <c r="AB66" i="3"/>
  <c r="P66" i="3"/>
  <c r="BA66" i="1"/>
  <c r="AZ66" i="1"/>
  <c r="P66" i="1"/>
  <c r="BA66" i="2"/>
  <c r="AZ66" i="2"/>
  <c r="AN66" i="2"/>
  <c r="AB66" i="2"/>
  <c r="P66" i="2"/>
  <c r="BA50" i="3"/>
  <c r="AZ50" i="3"/>
  <c r="AN50" i="3"/>
  <c r="AB50" i="3"/>
  <c r="P50" i="3"/>
  <c r="BC50" i="3" s="1"/>
  <c r="BA50" i="1"/>
  <c r="AZ50" i="1"/>
  <c r="AN50" i="1"/>
  <c r="AB50" i="1"/>
  <c r="BC50" i="1" s="1"/>
  <c r="P50" i="1"/>
  <c r="BA50" i="2"/>
  <c r="AZ50" i="2"/>
  <c r="AN50" i="2"/>
  <c r="AB50" i="2"/>
  <c r="BC50" i="2"/>
  <c r="P50" i="2"/>
  <c r="AZ51" i="3"/>
  <c r="AN51" i="3"/>
  <c r="AB51" i="3"/>
  <c r="P51" i="3"/>
  <c r="AZ51" i="2"/>
  <c r="AN51" i="2"/>
  <c r="AB51" i="2"/>
  <c r="P51" i="2"/>
  <c r="AZ51" i="1"/>
  <c r="AN51" i="1"/>
  <c r="AB51" i="1"/>
  <c r="J51" i="1"/>
  <c r="P51" i="1"/>
  <c r="AW58" i="2"/>
  <c r="AW58" i="3"/>
  <c r="AW58" i="1"/>
  <c r="AT58" i="2"/>
  <c r="AT58" i="3"/>
  <c r="AT58" i="1"/>
  <c r="AQ58" i="2"/>
  <c r="AQ58" i="3"/>
  <c r="AQ58" i="1"/>
  <c r="AK58" i="2"/>
  <c r="AK58" i="3"/>
  <c r="AK58" i="1"/>
  <c r="AH58" i="2"/>
  <c r="AH58" i="3"/>
  <c r="AH58" i="1"/>
  <c r="AE58" i="2"/>
  <c r="AE58" i="3"/>
  <c r="AE58" i="1"/>
  <c r="Y58" i="2"/>
  <c r="Y58" i="3"/>
  <c r="Y58" i="1"/>
  <c r="V58" i="2"/>
  <c r="V58" i="3"/>
  <c r="V58" i="1"/>
  <c r="S58" i="2"/>
  <c r="S58" i="3"/>
  <c r="S58" i="1"/>
  <c r="M58" i="2"/>
  <c r="M58" i="3"/>
  <c r="M58" i="1"/>
  <c r="J58" i="2"/>
  <c r="J58" i="3"/>
  <c r="J58" i="1"/>
  <c r="G58" i="2"/>
  <c r="G58" i="3"/>
  <c r="G58" i="1"/>
  <c r="BA60" i="2"/>
  <c r="BO60" i="2"/>
  <c r="AZ60" i="2"/>
  <c r="AZ58" i="2"/>
  <c r="BN58" i="2" s="1"/>
  <c r="BN60" i="2"/>
  <c r="AO60" i="2"/>
  <c r="AN60" i="2"/>
  <c r="AN58" i="2" s="1"/>
  <c r="AC60" i="2"/>
  <c r="BD60" i="2" s="1"/>
  <c r="AB60" i="2"/>
  <c r="AB58" i="2"/>
  <c r="Q60" i="2"/>
  <c r="BM60" i="2"/>
  <c r="P60" i="2"/>
  <c r="P58" i="2"/>
  <c r="BO59" i="2"/>
  <c r="BN59" i="2"/>
  <c r="BM59" i="2"/>
  <c r="BL59" i="2"/>
  <c r="C58" i="2"/>
  <c r="BA60" i="3"/>
  <c r="BO60" i="3"/>
  <c r="AZ60" i="3"/>
  <c r="BN60" i="3"/>
  <c r="AO60" i="3"/>
  <c r="AN60" i="3"/>
  <c r="BL60" i="3" s="1"/>
  <c r="AC60" i="3"/>
  <c r="BD60" i="3" s="1"/>
  <c r="AB60" i="3"/>
  <c r="AB58" i="3"/>
  <c r="Q60" i="3"/>
  <c r="BM60" i="3"/>
  <c r="P60" i="3"/>
  <c r="BO59" i="3"/>
  <c r="BN59" i="3"/>
  <c r="BM59" i="3"/>
  <c r="BL59" i="3"/>
  <c r="BA60" i="1"/>
  <c r="BO60" i="1"/>
  <c r="AZ60" i="1"/>
  <c r="AZ58" i="1"/>
  <c r="AO60" i="1"/>
  <c r="AN60" i="1"/>
  <c r="AN58" i="1" s="1"/>
  <c r="AC60" i="1"/>
  <c r="AB60" i="1"/>
  <c r="AB58" i="1"/>
  <c r="Q60" i="1"/>
  <c r="BM60" i="1"/>
  <c r="P60" i="1"/>
  <c r="P58" i="1"/>
  <c r="BL58" i="1" s="1"/>
  <c r="BO59" i="1"/>
  <c r="BN59" i="1"/>
  <c r="BM59" i="1"/>
  <c r="BL59" i="1"/>
  <c r="C58" i="1"/>
  <c r="BD60" i="1"/>
  <c r="BA33" i="1"/>
  <c r="BA33" i="3"/>
  <c r="AH38" i="1"/>
  <c r="AN38" i="1" s="1"/>
  <c r="AN34" i="1" s="1"/>
  <c r="AE38" i="1"/>
  <c r="AK78" i="3"/>
  <c r="AK75" i="3" s="1"/>
  <c r="AH78" i="3"/>
  <c r="AE78" i="3"/>
  <c r="AN78" i="3" s="1"/>
  <c r="AT32" i="1"/>
  <c r="AK32" i="1"/>
  <c r="AN32" i="1" s="1"/>
  <c r="Y32" i="1"/>
  <c r="M32" i="1"/>
  <c r="P32" i="1" s="1"/>
  <c r="BL32" i="1" s="1"/>
  <c r="BA49" i="1"/>
  <c r="AZ49" i="1"/>
  <c r="AN49" i="1"/>
  <c r="AB49" i="1"/>
  <c r="P49" i="1"/>
  <c r="BC49" i="1"/>
  <c r="BA48" i="1"/>
  <c r="BO48" i="1"/>
  <c r="AZ48" i="1"/>
  <c r="AO48" i="1"/>
  <c r="AN48" i="1"/>
  <c r="AN46" i="1" s="1"/>
  <c r="AC48" i="1"/>
  <c r="AB48" i="1"/>
  <c r="Q48" i="1"/>
  <c r="P48" i="1"/>
  <c r="BO47" i="1"/>
  <c r="BN47" i="1"/>
  <c r="BM47" i="1"/>
  <c r="BL47" i="1"/>
  <c r="BQ44" i="1"/>
  <c r="BQ42" i="1" s="1"/>
  <c r="BA44" i="1"/>
  <c r="BA42" i="1"/>
  <c r="BO42" i="1" s="1"/>
  <c r="AZ44" i="1"/>
  <c r="AO44" i="1"/>
  <c r="AO42" i="1"/>
  <c r="AN44" i="1"/>
  <c r="AN42" i="1"/>
  <c r="AC44" i="1"/>
  <c r="AC42" i="1"/>
  <c r="AB44" i="1"/>
  <c r="Q44" i="1"/>
  <c r="P44" i="1"/>
  <c r="P42" i="1" s="1"/>
  <c r="BO43" i="1"/>
  <c r="BN43" i="1"/>
  <c r="BM43" i="1"/>
  <c r="BL43" i="1"/>
  <c r="AZ42" i="1"/>
  <c r="BN42" i="1" s="1"/>
  <c r="AX42" i="1"/>
  <c r="AW42" i="1"/>
  <c r="AU42" i="1"/>
  <c r="AT42" i="1"/>
  <c r="AR42" i="1"/>
  <c r="AQ42" i="1"/>
  <c r="AL42" i="1"/>
  <c r="AK42" i="1"/>
  <c r="AI42" i="1"/>
  <c r="AH42" i="1"/>
  <c r="AF42" i="1"/>
  <c r="AE42" i="1"/>
  <c r="AB42" i="1"/>
  <c r="Z42" i="1"/>
  <c r="Y42" i="1"/>
  <c r="W42" i="1"/>
  <c r="V42" i="1"/>
  <c r="T42" i="1"/>
  <c r="S42" i="1"/>
  <c r="N42" i="1"/>
  <c r="M42" i="1"/>
  <c r="K42" i="1"/>
  <c r="J42" i="1"/>
  <c r="H42" i="1"/>
  <c r="G42" i="1"/>
  <c r="C42" i="1"/>
  <c r="BQ41" i="1"/>
  <c r="BC41" i="1"/>
  <c r="BA41" i="1"/>
  <c r="BD41" i="1" s="1"/>
  <c r="BA40" i="1"/>
  <c r="AZ40" i="1"/>
  <c r="AN40" i="1"/>
  <c r="AB40" i="1"/>
  <c r="P40" i="1"/>
  <c r="BA39" i="1"/>
  <c r="AZ39" i="1"/>
  <c r="AN39" i="1"/>
  <c r="AB39" i="1"/>
  <c r="P39" i="1"/>
  <c r="BA38" i="1"/>
  <c r="AZ38" i="1"/>
  <c r="AB38" i="1"/>
  <c r="P38" i="1"/>
  <c r="BA37" i="1"/>
  <c r="AZ37" i="1"/>
  <c r="AN37" i="1"/>
  <c r="AB37" i="1"/>
  <c r="P37" i="1"/>
  <c r="BQ36" i="1"/>
  <c r="BA36" i="1"/>
  <c r="AZ36" i="1"/>
  <c r="AZ34" i="1" s="1"/>
  <c r="AO36" i="1"/>
  <c r="AO34" i="1"/>
  <c r="AN36" i="1"/>
  <c r="AC36" i="1"/>
  <c r="AB36" i="1"/>
  <c r="AB34" i="1" s="1"/>
  <c r="Q36" i="1"/>
  <c r="P36" i="1"/>
  <c r="BC36" i="1" s="1"/>
  <c r="BO35" i="1"/>
  <c r="BN35" i="1"/>
  <c r="BM35" i="1"/>
  <c r="BL35" i="1"/>
  <c r="AX34" i="1"/>
  <c r="AW34" i="1"/>
  <c r="AU34" i="1"/>
  <c r="AT34" i="1"/>
  <c r="AR34" i="1"/>
  <c r="AQ34" i="1"/>
  <c r="AL34" i="1"/>
  <c r="AK34" i="1"/>
  <c r="AI34" i="1"/>
  <c r="AF34" i="1"/>
  <c r="AE34" i="1"/>
  <c r="Z34" i="1"/>
  <c r="Y34" i="1"/>
  <c r="W34" i="1"/>
  <c r="V34" i="1"/>
  <c r="T34" i="1"/>
  <c r="S34" i="1"/>
  <c r="N34" i="1"/>
  <c r="M34" i="1"/>
  <c r="K34" i="1"/>
  <c r="J34" i="1"/>
  <c r="H34" i="1"/>
  <c r="G34" i="1"/>
  <c r="C34" i="1"/>
  <c r="BA32" i="1"/>
  <c r="AZ32" i="1"/>
  <c r="AO32" i="1"/>
  <c r="AO30" i="1" s="1"/>
  <c r="AC32" i="1"/>
  <c r="AC30" i="1"/>
  <c r="AB32" i="1"/>
  <c r="Q32" i="1"/>
  <c r="BO31" i="1"/>
  <c r="BN31" i="1"/>
  <c r="BM31" i="1"/>
  <c r="BL31" i="1"/>
  <c r="AX30" i="1"/>
  <c r="AW30" i="1"/>
  <c r="AU30" i="1"/>
  <c r="AT30" i="1"/>
  <c r="AR30" i="1"/>
  <c r="AQ30" i="1"/>
  <c r="AL30" i="1"/>
  <c r="AI30" i="1"/>
  <c r="AH30" i="1"/>
  <c r="AF30" i="1"/>
  <c r="AE30" i="1"/>
  <c r="Z30" i="1"/>
  <c r="Y30" i="1"/>
  <c r="W30" i="1"/>
  <c r="V30" i="1"/>
  <c r="T30" i="1"/>
  <c r="S30" i="1"/>
  <c r="N30" i="1"/>
  <c r="M30" i="1"/>
  <c r="K30" i="1"/>
  <c r="J30" i="1"/>
  <c r="H30" i="1"/>
  <c r="G30" i="1"/>
  <c r="C30" i="1"/>
  <c r="BA29" i="1"/>
  <c r="BA26" i="1" s="1"/>
  <c r="AZ29" i="1"/>
  <c r="AO29" i="1"/>
  <c r="AN29" i="1"/>
  <c r="AC29" i="1"/>
  <c r="AB29" i="1"/>
  <c r="BC29" i="1" s="1"/>
  <c r="Q29" i="1"/>
  <c r="BD29" i="1"/>
  <c r="P29" i="1"/>
  <c r="C29" i="1"/>
  <c r="C26" i="1" s="1"/>
  <c r="BO28" i="1"/>
  <c r="AZ28" i="1"/>
  <c r="BN28" i="1"/>
  <c r="AO28" i="1"/>
  <c r="AN28" i="1"/>
  <c r="AC28" i="1"/>
  <c r="AB28" i="1"/>
  <c r="Q28" i="1"/>
  <c r="P28" i="1"/>
  <c r="BO27" i="1"/>
  <c r="BN27" i="1"/>
  <c r="BM27" i="1"/>
  <c r="BL27" i="1"/>
  <c r="AX26" i="1"/>
  <c r="AW26" i="1"/>
  <c r="AU26" i="1"/>
  <c r="AT26" i="1"/>
  <c r="AR26" i="1"/>
  <c r="AQ26" i="1"/>
  <c r="AL26" i="1"/>
  <c r="AK26" i="1"/>
  <c r="AI26" i="1"/>
  <c r="AH26" i="1"/>
  <c r="AF26" i="1"/>
  <c r="AE26" i="1"/>
  <c r="AC26" i="1"/>
  <c r="Z26" i="1"/>
  <c r="Y26" i="1"/>
  <c r="W26" i="1"/>
  <c r="V26" i="1"/>
  <c r="T26" i="1"/>
  <c r="S26" i="1"/>
  <c r="S25" i="1" s="1"/>
  <c r="N26" i="1"/>
  <c r="M26" i="1"/>
  <c r="K26" i="1"/>
  <c r="J26" i="1"/>
  <c r="J25" i="1" s="1"/>
  <c r="H26" i="1"/>
  <c r="G26" i="1"/>
  <c r="BA49" i="3"/>
  <c r="AZ49" i="3"/>
  <c r="AN49" i="3"/>
  <c r="AB49" i="3"/>
  <c r="BC49" i="3" s="1"/>
  <c r="P49" i="3"/>
  <c r="BA48" i="3"/>
  <c r="BO48" i="3" s="1"/>
  <c r="AZ48" i="3"/>
  <c r="AZ46" i="3" s="1"/>
  <c r="AO48" i="3"/>
  <c r="AN48" i="3"/>
  <c r="AN46" i="3" s="1"/>
  <c r="AC48" i="3"/>
  <c r="AB48" i="3"/>
  <c r="AB46" i="3" s="1"/>
  <c r="Q48" i="3"/>
  <c r="BM48" i="3"/>
  <c r="P48" i="3"/>
  <c r="BO47" i="3"/>
  <c r="BN47" i="3"/>
  <c r="BM47" i="3"/>
  <c r="BL47" i="3"/>
  <c r="BQ44" i="3"/>
  <c r="BQ42" i="3" s="1"/>
  <c r="BA44" i="3"/>
  <c r="AZ44" i="3"/>
  <c r="AZ42" i="3" s="1"/>
  <c r="BN42" i="3"/>
  <c r="AO44" i="3"/>
  <c r="AO42" i="3"/>
  <c r="AN44" i="3"/>
  <c r="AN42" i="3"/>
  <c r="AC44" i="3"/>
  <c r="AC42" i="3"/>
  <c r="AB44" i="3"/>
  <c r="AB42" i="3"/>
  <c r="Q44" i="3"/>
  <c r="Q42" i="3"/>
  <c r="P44" i="3"/>
  <c r="BC44" i="3"/>
  <c r="BO43" i="3"/>
  <c r="BN43" i="3"/>
  <c r="BM43" i="3"/>
  <c r="BL43" i="3"/>
  <c r="AX42" i="3"/>
  <c r="AW42" i="3"/>
  <c r="AU42" i="3"/>
  <c r="AT42" i="3"/>
  <c r="AR42" i="3"/>
  <c r="AQ42" i="3"/>
  <c r="AL42" i="3"/>
  <c r="AK42" i="3"/>
  <c r="AI42" i="3"/>
  <c r="AH42" i="3"/>
  <c r="AF42" i="3"/>
  <c r="AE42" i="3"/>
  <c r="Z42" i="3"/>
  <c r="Y42" i="3"/>
  <c r="W42" i="3"/>
  <c r="V42" i="3"/>
  <c r="T42" i="3"/>
  <c r="S42" i="3"/>
  <c r="P42" i="3"/>
  <c r="N42" i="3"/>
  <c r="M42" i="3"/>
  <c r="K42" i="3"/>
  <c r="J42" i="3"/>
  <c r="H42" i="3"/>
  <c r="G42" i="3"/>
  <c r="BQ41" i="3"/>
  <c r="BC41" i="3"/>
  <c r="BA41" i="3"/>
  <c r="BD41" i="3" s="1"/>
  <c r="BA40" i="3"/>
  <c r="AZ40" i="3"/>
  <c r="AN40" i="3"/>
  <c r="AB40" i="3"/>
  <c r="P40" i="3"/>
  <c r="BA39" i="3"/>
  <c r="AZ39" i="3"/>
  <c r="AN39" i="3"/>
  <c r="AB39" i="3"/>
  <c r="P39" i="3"/>
  <c r="BC39" i="3"/>
  <c r="BA38" i="3"/>
  <c r="AZ38" i="3"/>
  <c r="AZ34" i="3" s="1"/>
  <c r="AN38" i="3"/>
  <c r="AB38" i="3"/>
  <c r="BC38" i="3" s="1"/>
  <c r="P38" i="3"/>
  <c r="BA37" i="3"/>
  <c r="AZ37" i="3"/>
  <c r="AN37" i="3"/>
  <c r="AB37" i="3"/>
  <c r="P37" i="3"/>
  <c r="BQ36" i="3"/>
  <c r="BA36" i="3"/>
  <c r="AZ36" i="3"/>
  <c r="AO36" i="3"/>
  <c r="AO34" i="3" s="1"/>
  <c r="AN36" i="3"/>
  <c r="AC36" i="3"/>
  <c r="AB36" i="3"/>
  <c r="Q36" i="3"/>
  <c r="P36" i="3"/>
  <c r="P34" i="3" s="1"/>
  <c r="BO35" i="3"/>
  <c r="BN35" i="3"/>
  <c r="BM35" i="3"/>
  <c r="BL35" i="3"/>
  <c r="AX34" i="3"/>
  <c r="AW34" i="3"/>
  <c r="AU34" i="3"/>
  <c r="AT34" i="3"/>
  <c r="AR34" i="3"/>
  <c r="AQ34" i="3"/>
  <c r="AL34" i="3"/>
  <c r="AK34" i="3"/>
  <c r="AI34" i="3"/>
  <c r="AH34" i="3"/>
  <c r="AH25" i="3" s="1"/>
  <c r="AF34" i="3"/>
  <c r="AE34" i="3"/>
  <c r="Z34" i="3"/>
  <c r="Y34" i="3"/>
  <c r="W34" i="3"/>
  <c r="V34" i="3"/>
  <c r="T34" i="3"/>
  <c r="S34" i="3"/>
  <c r="N34" i="3"/>
  <c r="M34" i="3"/>
  <c r="K34" i="3"/>
  <c r="J34" i="3"/>
  <c r="H34" i="3"/>
  <c r="G34" i="3"/>
  <c r="BA32" i="3"/>
  <c r="BA30" i="3"/>
  <c r="BO30" i="3" s="1"/>
  <c r="AZ32" i="3"/>
  <c r="AO32" i="3"/>
  <c r="AO30" i="3" s="1"/>
  <c r="AN32" i="3"/>
  <c r="AC32" i="3"/>
  <c r="AC30" i="3" s="1"/>
  <c r="AB32" i="3"/>
  <c r="Q32" i="3"/>
  <c r="Q30" i="3" s="1"/>
  <c r="BM30" i="3" s="1"/>
  <c r="P32" i="3"/>
  <c r="BO31" i="3"/>
  <c r="BN31" i="3"/>
  <c r="BM31" i="3"/>
  <c r="BL31" i="3"/>
  <c r="AX30" i="3"/>
  <c r="AW30" i="3"/>
  <c r="AU30" i="3"/>
  <c r="AT30" i="3"/>
  <c r="AR30" i="3"/>
  <c r="AQ30" i="3"/>
  <c r="AL30" i="3"/>
  <c r="AK30" i="3"/>
  <c r="AI30" i="3"/>
  <c r="AH30" i="3"/>
  <c r="AF30" i="3"/>
  <c r="AE30" i="3"/>
  <c r="Z30" i="3"/>
  <c r="Y30" i="3"/>
  <c r="W30" i="3"/>
  <c r="V30" i="3"/>
  <c r="T30" i="3"/>
  <c r="S30" i="3"/>
  <c r="N30" i="3"/>
  <c r="M30" i="3"/>
  <c r="K30" i="3"/>
  <c r="J30" i="3"/>
  <c r="H30" i="3"/>
  <c r="G30" i="3"/>
  <c r="BA29" i="3"/>
  <c r="AZ29" i="3"/>
  <c r="AO29" i="3"/>
  <c r="AN29" i="3"/>
  <c r="AC29" i="3"/>
  <c r="AB29" i="3"/>
  <c r="Q29" i="3"/>
  <c r="BD29" i="3" s="1"/>
  <c r="P29" i="3"/>
  <c r="BC29" i="3" s="1"/>
  <c r="BO28" i="3"/>
  <c r="AZ28" i="3"/>
  <c r="AO28" i="3"/>
  <c r="AO26" i="3" s="1"/>
  <c r="AN28" i="3"/>
  <c r="AN26" i="3" s="1"/>
  <c r="AC28" i="3"/>
  <c r="AC26" i="3"/>
  <c r="AB28" i="3"/>
  <c r="Q28" i="3"/>
  <c r="Q26" i="3" s="1"/>
  <c r="P28" i="3"/>
  <c r="BC28" i="3" s="1"/>
  <c r="BO27" i="3"/>
  <c r="BN27" i="3"/>
  <c r="BM27" i="3"/>
  <c r="BL27" i="3"/>
  <c r="BA26" i="3"/>
  <c r="BO26" i="3" s="1"/>
  <c r="AX26" i="3"/>
  <c r="AW26" i="3"/>
  <c r="AW25" i="3"/>
  <c r="AU26" i="3"/>
  <c r="AT26" i="3"/>
  <c r="AR26" i="3"/>
  <c r="AQ26" i="3"/>
  <c r="AQ25" i="3" s="1"/>
  <c r="AL26" i="3"/>
  <c r="AK26" i="3"/>
  <c r="AI26" i="3"/>
  <c r="AH26" i="3"/>
  <c r="AF26" i="3"/>
  <c r="AE26" i="3"/>
  <c r="Z26" i="3"/>
  <c r="Y26" i="3"/>
  <c r="W26" i="3"/>
  <c r="V26" i="3"/>
  <c r="T26" i="3"/>
  <c r="S26" i="3"/>
  <c r="S25" i="3"/>
  <c r="N26" i="3"/>
  <c r="M26" i="3"/>
  <c r="K26" i="3"/>
  <c r="J26" i="3"/>
  <c r="J25" i="3" s="1"/>
  <c r="H26" i="3"/>
  <c r="G26" i="3"/>
  <c r="AZ49" i="2"/>
  <c r="BA49" i="2"/>
  <c r="AN49" i="2"/>
  <c r="AB49" i="2"/>
  <c r="P49" i="2"/>
  <c r="AZ37" i="2"/>
  <c r="BA37" i="2"/>
  <c r="AZ38" i="2"/>
  <c r="BA38" i="2"/>
  <c r="AZ39" i="2"/>
  <c r="BA39" i="2"/>
  <c r="AZ40" i="2"/>
  <c r="BA40" i="2"/>
  <c r="AN37" i="2"/>
  <c r="AN38" i="2"/>
  <c r="AN39" i="2"/>
  <c r="AN40" i="2"/>
  <c r="AB37" i="2"/>
  <c r="AB38" i="2"/>
  <c r="AB39" i="2"/>
  <c r="AB40" i="2"/>
  <c r="BC40" i="2" s="1"/>
  <c r="P37" i="2"/>
  <c r="BC37" i="2"/>
  <c r="P38" i="2"/>
  <c r="P39" i="2"/>
  <c r="P40" i="2"/>
  <c r="BA80" i="3"/>
  <c r="AZ80" i="3"/>
  <c r="AN80" i="3"/>
  <c r="AB80" i="3"/>
  <c r="P80" i="3"/>
  <c r="BC80" i="3" s="1"/>
  <c r="BA79" i="3"/>
  <c r="AZ79" i="3"/>
  <c r="AN79" i="3"/>
  <c r="AB79" i="3"/>
  <c r="P79" i="3"/>
  <c r="BA78" i="3"/>
  <c r="AZ78" i="3"/>
  <c r="AB78" i="3"/>
  <c r="P78" i="3"/>
  <c r="BQ77" i="3"/>
  <c r="BQ75" i="3" s="1"/>
  <c r="BQ46" i="3"/>
  <c r="BA77" i="3"/>
  <c r="BA75" i="3"/>
  <c r="BO75" i="3" s="1"/>
  <c r="AZ77" i="3"/>
  <c r="AO77" i="3"/>
  <c r="AO75" i="3" s="1"/>
  <c r="AO62" i="3" s="1"/>
  <c r="AC77" i="3"/>
  <c r="AC75" i="3"/>
  <c r="AC62" i="3" s="1"/>
  <c r="AC58" i="3"/>
  <c r="AB77" i="3"/>
  <c r="Q77" i="3"/>
  <c r="P77" i="3"/>
  <c r="BO76" i="3"/>
  <c r="BN76" i="3"/>
  <c r="BM76" i="3"/>
  <c r="BL76" i="3"/>
  <c r="AX75" i="3"/>
  <c r="AX62" i="3" s="1"/>
  <c r="AW75" i="3"/>
  <c r="AU75" i="3"/>
  <c r="AU62" i="3"/>
  <c r="AT75" i="3"/>
  <c r="AR75" i="3"/>
  <c r="AR62" i="3" s="1"/>
  <c r="AQ75" i="3"/>
  <c r="AL75" i="3"/>
  <c r="AL62" i="3"/>
  <c r="AI75" i="3"/>
  <c r="AI62" i="3" s="1"/>
  <c r="AF75" i="3"/>
  <c r="AF62" i="3" s="1"/>
  <c r="AE75" i="3"/>
  <c r="Z75" i="3"/>
  <c r="Y75" i="3"/>
  <c r="W75" i="3"/>
  <c r="V75" i="3"/>
  <c r="T75" i="3"/>
  <c r="S75" i="3"/>
  <c r="N75" i="3"/>
  <c r="M75" i="3"/>
  <c r="M62" i="3" s="1"/>
  <c r="K75" i="3"/>
  <c r="J75" i="3"/>
  <c r="H75" i="3"/>
  <c r="G75" i="3"/>
  <c r="G62" i="3" s="1"/>
  <c r="BA65" i="3"/>
  <c r="AZ65" i="3"/>
  <c r="AZ63" i="3" s="1"/>
  <c r="BN63" i="3"/>
  <c r="AN65" i="3"/>
  <c r="AN63" i="3"/>
  <c r="AB65" i="3"/>
  <c r="P65" i="3"/>
  <c r="BO64" i="3"/>
  <c r="BN64" i="3"/>
  <c r="BM64" i="3"/>
  <c r="BL64" i="3"/>
  <c r="BD63" i="3"/>
  <c r="BA63" i="3"/>
  <c r="BO63" i="3" s="1"/>
  <c r="AX63" i="3"/>
  <c r="AW63" i="3"/>
  <c r="AW62" i="3"/>
  <c r="AU63" i="3"/>
  <c r="AT63" i="3"/>
  <c r="AT62" i="3" s="1"/>
  <c r="AR63" i="3"/>
  <c r="AQ63" i="3"/>
  <c r="AQ62" i="3"/>
  <c r="AO63" i="3"/>
  <c r="AL63" i="3"/>
  <c r="AK63" i="3"/>
  <c r="AI63" i="3"/>
  <c r="AI58" i="3"/>
  <c r="AH63" i="3"/>
  <c r="AF63" i="3"/>
  <c r="AE63" i="3"/>
  <c r="AC63" i="3"/>
  <c r="AB63" i="3"/>
  <c r="Z63" i="3"/>
  <c r="Y63" i="3"/>
  <c r="Y62" i="3"/>
  <c r="W63" i="3"/>
  <c r="V63" i="3"/>
  <c r="V62" i="3" s="1"/>
  <c r="T63" i="3"/>
  <c r="S63" i="3"/>
  <c r="S62" i="3"/>
  <c r="Q63" i="3"/>
  <c r="N63" i="3"/>
  <c r="M63" i="3"/>
  <c r="K63" i="3"/>
  <c r="H63" i="3"/>
  <c r="AU58" i="3"/>
  <c r="Z62" i="3"/>
  <c r="Z58" i="3" s="1"/>
  <c r="W62" i="3"/>
  <c r="T62" i="3"/>
  <c r="T58" i="3"/>
  <c r="N62" i="3"/>
  <c r="K62" i="3"/>
  <c r="H62" i="3"/>
  <c r="H58" i="3"/>
  <c r="BA80" i="2"/>
  <c r="AZ80" i="2"/>
  <c r="AN80" i="2"/>
  <c r="AB80" i="2"/>
  <c r="BC80" i="2" s="1"/>
  <c r="P80" i="2"/>
  <c r="BA79" i="2"/>
  <c r="AZ79" i="2"/>
  <c r="AZ75" i="2"/>
  <c r="AN79" i="2"/>
  <c r="AB79" i="2"/>
  <c r="P79" i="2"/>
  <c r="BA78" i="2"/>
  <c r="AZ78" i="2"/>
  <c r="AN78" i="2"/>
  <c r="AN75" i="2" s="1"/>
  <c r="AB78" i="2"/>
  <c r="P78" i="2"/>
  <c r="P75" i="2" s="1"/>
  <c r="BQ77" i="2"/>
  <c r="BA77" i="2"/>
  <c r="BA75" i="2" s="1"/>
  <c r="AZ77" i="2"/>
  <c r="AO77" i="2"/>
  <c r="AO75" i="2"/>
  <c r="AN77" i="2"/>
  <c r="AC77" i="2"/>
  <c r="AC75" i="2"/>
  <c r="AC62" i="2" s="1"/>
  <c r="AB77" i="2"/>
  <c r="Q77" i="2"/>
  <c r="BD77" i="2"/>
  <c r="BD75" i="2" s="1"/>
  <c r="BD62" i="2" s="1"/>
  <c r="P77" i="2"/>
  <c r="BO76" i="2"/>
  <c r="BN76" i="2"/>
  <c r="BM76" i="2"/>
  <c r="BL76" i="2"/>
  <c r="BQ75" i="2"/>
  <c r="AX75" i="2"/>
  <c r="AW75" i="2"/>
  <c r="AU75" i="2"/>
  <c r="AT75" i="2"/>
  <c r="AR75" i="2"/>
  <c r="AQ75" i="2"/>
  <c r="AL75" i="2"/>
  <c r="AL62" i="2"/>
  <c r="AK75" i="2"/>
  <c r="AI75" i="2"/>
  <c r="AI62" i="2" s="1"/>
  <c r="AH75" i="2"/>
  <c r="AH62" i="2" s="1"/>
  <c r="AF75" i="2"/>
  <c r="AF62" i="2"/>
  <c r="AE75" i="2"/>
  <c r="Z75" i="2"/>
  <c r="Z62" i="2" s="1"/>
  <c r="Z58" i="2" s="1"/>
  <c r="Y75" i="2"/>
  <c r="W75" i="2"/>
  <c r="W62" i="2" s="1"/>
  <c r="V75" i="2"/>
  <c r="T75" i="2"/>
  <c r="T62" i="2"/>
  <c r="S75" i="2"/>
  <c r="N75" i="2"/>
  <c r="M75" i="2"/>
  <c r="K75" i="2"/>
  <c r="J75" i="2"/>
  <c r="H75" i="2"/>
  <c r="G75" i="2"/>
  <c r="C75" i="2"/>
  <c r="BA65" i="2"/>
  <c r="AZ65" i="2"/>
  <c r="AZ63" i="2"/>
  <c r="AN65" i="2"/>
  <c r="AN63" i="2"/>
  <c r="AB65" i="2"/>
  <c r="AB63" i="2" s="1"/>
  <c r="P65" i="2"/>
  <c r="BO64" i="2"/>
  <c r="BN64" i="2"/>
  <c r="BM64" i="2"/>
  <c r="BL64" i="2"/>
  <c r="BD63" i="2"/>
  <c r="BA63" i="2"/>
  <c r="BO63" i="2" s="1"/>
  <c r="AX63" i="2"/>
  <c r="AW63" i="2"/>
  <c r="AW62" i="2"/>
  <c r="AU63" i="2"/>
  <c r="AT63" i="2"/>
  <c r="AT62" i="2" s="1"/>
  <c r="AR63" i="2"/>
  <c r="AQ63" i="2"/>
  <c r="AQ62" i="2"/>
  <c r="AO63" i="2"/>
  <c r="AL63" i="2"/>
  <c r="AK63" i="2"/>
  <c r="AI63" i="2"/>
  <c r="AH63" i="2"/>
  <c r="AF63" i="2"/>
  <c r="AE63" i="2"/>
  <c r="AE62" i="2" s="1"/>
  <c r="AC63" i="2"/>
  <c r="Z63" i="2"/>
  <c r="Y63" i="2"/>
  <c r="Y62" i="2"/>
  <c r="W63" i="2"/>
  <c r="V63" i="2"/>
  <c r="V62" i="2" s="1"/>
  <c r="T63" i="2"/>
  <c r="S63" i="2"/>
  <c r="S62" i="2"/>
  <c r="Q63" i="2"/>
  <c r="P63" i="2"/>
  <c r="N63" i="2"/>
  <c r="M63" i="2"/>
  <c r="M62" i="2"/>
  <c r="K63" i="2"/>
  <c r="J63" i="2"/>
  <c r="J62" i="2" s="1"/>
  <c r="H63" i="2"/>
  <c r="G63" i="2"/>
  <c r="G62" i="2"/>
  <c r="C63" i="2"/>
  <c r="AX62" i="2"/>
  <c r="AX58" i="2" s="1"/>
  <c r="AU62" i="2"/>
  <c r="AR62" i="2"/>
  <c r="AR58" i="2"/>
  <c r="AK62" i="2"/>
  <c r="N62" i="2"/>
  <c r="K62" i="2"/>
  <c r="K58" i="2"/>
  <c r="H62" i="2"/>
  <c r="C62" i="2"/>
  <c r="AZ78" i="1"/>
  <c r="BA78" i="1"/>
  <c r="AZ79" i="1"/>
  <c r="BA79" i="1"/>
  <c r="AZ80" i="1"/>
  <c r="BA80" i="1"/>
  <c r="AN78" i="1"/>
  <c r="AN79" i="1"/>
  <c r="AN80" i="1"/>
  <c r="AB78" i="1"/>
  <c r="BC78" i="1" s="1"/>
  <c r="AB79" i="1"/>
  <c r="AB80" i="1"/>
  <c r="BC80" i="1" s="1"/>
  <c r="P78" i="1"/>
  <c r="P79" i="1"/>
  <c r="P80" i="1"/>
  <c r="AW75" i="1"/>
  <c r="AW62" i="1" s="1"/>
  <c r="AT75" i="1"/>
  <c r="AQ75" i="1"/>
  <c r="AK75" i="1"/>
  <c r="AH75" i="1"/>
  <c r="AE75" i="1"/>
  <c r="Y75" i="1"/>
  <c r="V75" i="1"/>
  <c r="S75" i="1"/>
  <c r="M75" i="1"/>
  <c r="J75" i="1"/>
  <c r="G75" i="1"/>
  <c r="BA65" i="1"/>
  <c r="BA63" i="1" s="1"/>
  <c r="BO63" i="1" s="1"/>
  <c r="AZ65" i="1"/>
  <c r="AZ63" i="1"/>
  <c r="AN65" i="1"/>
  <c r="AN63" i="1"/>
  <c r="AB65" i="1"/>
  <c r="P65" i="1"/>
  <c r="P63" i="1"/>
  <c r="AW63" i="1"/>
  <c r="AT63" i="1"/>
  <c r="AQ63" i="1"/>
  <c r="AK63" i="1"/>
  <c r="AH63" i="1"/>
  <c r="AE63" i="1"/>
  <c r="AE62" i="1" s="1"/>
  <c r="V63" i="1"/>
  <c r="S63" i="1"/>
  <c r="S62" i="1"/>
  <c r="J63" i="1"/>
  <c r="AW25" i="1"/>
  <c r="BQ77" i="1"/>
  <c r="BQ75" i="1" s="1"/>
  <c r="BQ46" i="1"/>
  <c r="BQ155" i="1" s="1"/>
  <c r="BA77" i="1"/>
  <c r="BA75" i="1" s="1"/>
  <c r="AZ77" i="1"/>
  <c r="AZ75" i="1" s="1"/>
  <c r="BN75" i="1" s="1"/>
  <c r="AO77" i="1"/>
  <c r="AO75" i="1"/>
  <c r="AN77" i="1"/>
  <c r="AC77" i="1"/>
  <c r="AC75" i="1" s="1"/>
  <c r="AB77" i="1"/>
  <c r="AB75" i="1" s="1"/>
  <c r="Q77" i="1"/>
  <c r="BD77" i="1"/>
  <c r="BD75" i="1" s="1"/>
  <c r="BD62" i="1" s="1"/>
  <c r="P77" i="1"/>
  <c r="BO76" i="1"/>
  <c r="BN76" i="1"/>
  <c r="BM76" i="1"/>
  <c r="BL76" i="1"/>
  <c r="AX75" i="1"/>
  <c r="AU75" i="1"/>
  <c r="AR75" i="1"/>
  <c r="AL75" i="1"/>
  <c r="AI75" i="1"/>
  <c r="AF75" i="1"/>
  <c r="Z75" i="1"/>
  <c r="W75" i="1"/>
  <c r="T75" i="1"/>
  <c r="N75" i="1"/>
  <c r="K75" i="1"/>
  <c r="H75" i="1"/>
  <c r="C75" i="1"/>
  <c r="BO64" i="1"/>
  <c r="BN64" i="1"/>
  <c r="BM64" i="1"/>
  <c r="BL64" i="1"/>
  <c r="BD63" i="1"/>
  <c r="AX63" i="1"/>
  <c r="AU63" i="1"/>
  <c r="AR63" i="1"/>
  <c r="AO63" i="1"/>
  <c r="AL63" i="1"/>
  <c r="AI63" i="1"/>
  <c r="AF63" i="1"/>
  <c r="AC63" i="1"/>
  <c r="Z63" i="1"/>
  <c r="W63" i="1"/>
  <c r="T63" i="1"/>
  <c r="Q63" i="1"/>
  <c r="BM63" i="1"/>
  <c r="N63" i="1"/>
  <c r="K63" i="1"/>
  <c r="H63" i="1"/>
  <c r="G63" i="1"/>
  <c r="G62" i="1" s="1"/>
  <c r="G25" i="1"/>
  <c r="C63" i="1"/>
  <c r="BC39" i="2"/>
  <c r="BC37" i="1"/>
  <c r="BC49" i="2"/>
  <c r="BM28" i="3"/>
  <c r="Q34" i="3"/>
  <c r="BN32" i="1"/>
  <c r="Q34" i="1"/>
  <c r="AN75" i="1"/>
  <c r="Q75" i="2"/>
  <c r="Q62" i="2"/>
  <c r="Q58" i="2" s="1"/>
  <c r="Q75" i="3"/>
  <c r="BM75" i="3" s="1"/>
  <c r="BM28" i="1"/>
  <c r="Q26" i="1"/>
  <c r="AO26" i="1"/>
  <c r="P26" i="3"/>
  <c r="AN34" i="3"/>
  <c r="BN34" i="3"/>
  <c r="BC40" i="3"/>
  <c r="AB26" i="1"/>
  <c r="AZ26" i="1"/>
  <c r="BN26" i="1" s="1"/>
  <c r="P34" i="1"/>
  <c r="BN34" i="1"/>
  <c r="BC40" i="1"/>
  <c r="BC78" i="2"/>
  <c r="BC65" i="2"/>
  <c r="E29" i="1"/>
  <c r="BO32" i="1"/>
  <c r="BS36" i="1"/>
  <c r="BD28" i="1"/>
  <c r="BQ34" i="1"/>
  <c r="BS44" i="3"/>
  <c r="BS42" i="3" s="1"/>
  <c r="BC42" i="3"/>
  <c r="BD32" i="3"/>
  <c r="BD30" i="3" s="1"/>
  <c r="BM32" i="3"/>
  <c r="BO32" i="3"/>
  <c r="BC36" i="3"/>
  <c r="BC48" i="3"/>
  <c r="BD28" i="3"/>
  <c r="BC32" i="3"/>
  <c r="BC30" i="3"/>
  <c r="BQ34" i="3"/>
  <c r="BQ25" i="3"/>
  <c r="BD48" i="3"/>
  <c r="P75" i="1"/>
  <c r="BL75" i="1" s="1"/>
  <c r="AT62" i="1"/>
  <c r="BC79" i="2"/>
  <c r="BC79" i="3"/>
  <c r="M62" i="1"/>
  <c r="M25" i="1"/>
  <c r="Y25" i="1"/>
  <c r="AK62" i="1"/>
  <c r="BC78" i="3"/>
  <c r="AQ62" i="1"/>
  <c r="AQ25" i="1"/>
  <c r="AH62" i="1"/>
  <c r="Q62" i="3"/>
  <c r="Q58" i="3" s="1"/>
  <c r="E36" i="1"/>
  <c r="BS36" i="3"/>
  <c r="S141" i="1"/>
  <c r="AK121" i="1"/>
  <c r="AZ122" i="3"/>
  <c r="AZ123" i="3"/>
  <c r="AN122" i="3"/>
  <c r="AN123" i="3"/>
  <c r="AB122" i="3"/>
  <c r="AB123" i="3"/>
  <c r="P122" i="3"/>
  <c r="P123" i="3"/>
  <c r="AZ122" i="2"/>
  <c r="AZ123" i="2"/>
  <c r="AN122" i="2"/>
  <c r="AN123" i="2"/>
  <c r="AB122" i="2"/>
  <c r="AB123" i="2"/>
  <c r="P122" i="2"/>
  <c r="P123" i="2"/>
  <c r="AZ122" i="1"/>
  <c r="AZ123" i="1"/>
  <c r="AN122" i="1"/>
  <c r="AN123" i="1"/>
  <c r="AB122" i="1"/>
  <c r="AB123" i="1"/>
  <c r="P122" i="1"/>
  <c r="P123" i="1"/>
  <c r="P152" i="2"/>
  <c r="P151" i="2"/>
  <c r="P150" i="2"/>
  <c r="P149" i="2"/>
  <c r="AB152" i="2"/>
  <c r="AB151" i="2"/>
  <c r="AB150" i="2"/>
  <c r="AB149" i="2"/>
  <c r="AN152" i="2"/>
  <c r="AN151" i="2"/>
  <c r="AN150" i="2"/>
  <c r="AN149" i="2"/>
  <c r="P152" i="3"/>
  <c r="P151" i="3"/>
  <c r="P150" i="3"/>
  <c r="P149" i="3"/>
  <c r="P147" i="3"/>
  <c r="AB152" i="3"/>
  <c r="AB151" i="3"/>
  <c r="BC151" i="3" s="1"/>
  <c r="AB150" i="3"/>
  <c r="AB149" i="3"/>
  <c r="AN152" i="3"/>
  <c r="AN151" i="3"/>
  <c r="AN150" i="3"/>
  <c r="AN149" i="3"/>
  <c r="BA152" i="3"/>
  <c r="AZ152" i="3"/>
  <c r="BA151" i="3"/>
  <c r="AZ151" i="3"/>
  <c r="BA150" i="3"/>
  <c r="AZ150" i="3"/>
  <c r="BA149" i="3"/>
  <c r="AZ149" i="3"/>
  <c r="BA152" i="2"/>
  <c r="AZ152" i="2"/>
  <c r="BA151" i="2"/>
  <c r="AZ151" i="2"/>
  <c r="BC151" i="2"/>
  <c r="BA150" i="2"/>
  <c r="AZ150" i="2"/>
  <c r="BA149" i="2"/>
  <c r="AZ149" i="2"/>
  <c r="BC149" i="2" s="1"/>
  <c r="BA152" i="1"/>
  <c r="AZ152" i="1"/>
  <c r="BA151" i="1"/>
  <c r="AZ151" i="1"/>
  <c r="BA150" i="1"/>
  <c r="AZ150" i="1"/>
  <c r="BA149" i="1"/>
  <c r="AN152" i="1"/>
  <c r="AN151" i="1"/>
  <c r="AN149" i="1"/>
  <c r="AB150" i="1"/>
  <c r="AB149" i="1"/>
  <c r="P152" i="1"/>
  <c r="P151" i="1"/>
  <c r="P150" i="1"/>
  <c r="BC150" i="1" s="1"/>
  <c r="P149" i="1"/>
  <c r="AQ127" i="1"/>
  <c r="V152" i="1"/>
  <c r="AB152" i="1"/>
  <c r="V151" i="1"/>
  <c r="AB151" i="1"/>
  <c r="BC151" i="1" s="1"/>
  <c r="AQ149" i="1"/>
  <c r="AZ149" i="1" s="1"/>
  <c r="AE150" i="1"/>
  <c r="AN150" i="1"/>
  <c r="BC123" i="1"/>
  <c r="BC123" i="2"/>
  <c r="BC122" i="1"/>
  <c r="BC122" i="2"/>
  <c r="BC122" i="3"/>
  <c r="BQ127" i="2"/>
  <c r="BQ125" i="2"/>
  <c r="BA127" i="2"/>
  <c r="AZ127" i="2"/>
  <c r="AO127" i="2"/>
  <c r="AN127" i="2"/>
  <c r="AN125" i="2" s="1"/>
  <c r="AC127" i="2"/>
  <c r="AC125" i="2" s="1"/>
  <c r="AB127" i="2"/>
  <c r="AB125" i="2"/>
  <c r="Q127" i="2"/>
  <c r="BD127" i="2"/>
  <c r="BD125" i="2" s="1"/>
  <c r="P127" i="2"/>
  <c r="P125" i="2" s="1"/>
  <c r="BO126" i="2"/>
  <c r="BN126" i="2"/>
  <c r="BM126" i="2"/>
  <c r="BL126" i="2"/>
  <c r="BA125" i="2"/>
  <c r="BO125" i="2" s="1"/>
  <c r="AX125" i="2"/>
  <c r="AW125" i="2"/>
  <c r="AU125" i="2"/>
  <c r="AT125" i="2"/>
  <c r="AR125" i="2"/>
  <c r="AQ125" i="2"/>
  <c r="AO125" i="2"/>
  <c r="AL125" i="2"/>
  <c r="AK125" i="2"/>
  <c r="AI125" i="2"/>
  <c r="AH125" i="2"/>
  <c r="AF125" i="2"/>
  <c r="AE125" i="2"/>
  <c r="Z125" i="2"/>
  <c r="Y125" i="2"/>
  <c r="W125" i="2"/>
  <c r="V125" i="2"/>
  <c r="T125" i="2"/>
  <c r="S125" i="2"/>
  <c r="Q125" i="2"/>
  <c r="BM125" i="2" s="1"/>
  <c r="N125" i="2"/>
  <c r="M125" i="2"/>
  <c r="K125" i="2"/>
  <c r="J125" i="2"/>
  <c r="H125" i="2"/>
  <c r="G125" i="2"/>
  <c r="C125" i="2"/>
  <c r="BQ127" i="3"/>
  <c r="BA127" i="3"/>
  <c r="BA125" i="3" s="1"/>
  <c r="AZ127" i="3"/>
  <c r="AO127" i="3"/>
  <c r="AO125" i="3"/>
  <c r="AN127" i="3"/>
  <c r="AN125" i="3"/>
  <c r="AC127" i="3"/>
  <c r="AC125" i="3"/>
  <c r="AB127" i="3"/>
  <c r="Q127" i="3"/>
  <c r="BD127" i="3" s="1"/>
  <c r="BD125" i="3" s="1"/>
  <c r="P127" i="3"/>
  <c r="P125" i="3"/>
  <c r="BO126" i="3"/>
  <c r="BN126" i="3"/>
  <c r="BM126" i="3"/>
  <c r="BL126" i="3"/>
  <c r="BQ125" i="3"/>
  <c r="AZ125" i="3"/>
  <c r="BN125" i="3" s="1"/>
  <c r="AX125" i="3"/>
  <c r="AW125" i="3"/>
  <c r="AU125" i="3"/>
  <c r="AT125" i="3"/>
  <c r="AR125" i="3"/>
  <c r="AQ125" i="3"/>
  <c r="AL125" i="3"/>
  <c r="AK125" i="3"/>
  <c r="AI125" i="3"/>
  <c r="AH125" i="3"/>
  <c r="AF125" i="3"/>
  <c r="AE125" i="3"/>
  <c r="AB125" i="3"/>
  <c r="Z125" i="3"/>
  <c r="Y125" i="3"/>
  <c r="W125" i="3"/>
  <c r="V125" i="3"/>
  <c r="T125" i="3"/>
  <c r="S125" i="3"/>
  <c r="N125" i="3"/>
  <c r="M125" i="3"/>
  <c r="K125" i="3"/>
  <c r="J125" i="3"/>
  <c r="H125" i="3"/>
  <c r="G125" i="3"/>
  <c r="BQ127" i="1"/>
  <c r="BQ125" i="1"/>
  <c r="BA127" i="1"/>
  <c r="AZ127" i="1"/>
  <c r="AO127" i="1"/>
  <c r="AN127" i="1"/>
  <c r="AN125" i="1" s="1"/>
  <c r="AC127" i="1"/>
  <c r="AB127" i="1"/>
  <c r="AB125" i="1"/>
  <c r="Q127" i="1"/>
  <c r="BD127" i="1"/>
  <c r="BD125" i="1" s="1"/>
  <c r="P127" i="1"/>
  <c r="BO126" i="1"/>
  <c r="BN126" i="1"/>
  <c r="BM126" i="1"/>
  <c r="BL126" i="1"/>
  <c r="BA125" i="1"/>
  <c r="BO125" i="1"/>
  <c r="AX125" i="1"/>
  <c r="AW125" i="1"/>
  <c r="AU125" i="1"/>
  <c r="AT125" i="1"/>
  <c r="AR125" i="1"/>
  <c r="AQ125" i="1"/>
  <c r="AO125" i="1"/>
  <c r="AL125" i="1"/>
  <c r="AK125" i="1"/>
  <c r="AI125" i="1"/>
  <c r="AH125" i="1"/>
  <c r="AF125" i="1"/>
  <c r="AE125" i="1"/>
  <c r="AC125" i="1"/>
  <c r="Z125" i="1"/>
  <c r="Y125" i="1"/>
  <c r="W125" i="1"/>
  <c r="V125" i="1"/>
  <c r="T125" i="1"/>
  <c r="S125" i="1"/>
  <c r="Q125" i="1"/>
  <c r="BM125" i="1"/>
  <c r="P125" i="1"/>
  <c r="N125" i="1"/>
  <c r="M125" i="1"/>
  <c r="K125" i="1"/>
  <c r="J125" i="1"/>
  <c r="H125" i="1"/>
  <c r="G125" i="1"/>
  <c r="C125" i="1"/>
  <c r="BO121" i="3"/>
  <c r="AZ121" i="3"/>
  <c r="AO121" i="3"/>
  <c r="AN121" i="3"/>
  <c r="AC121" i="3"/>
  <c r="AB121" i="3"/>
  <c r="Q121" i="3"/>
  <c r="P121" i="3"/>
  <c r="BL121" i="3"/>
  <c r="BO120" i="3"/>
  <c r="BN120" i="3"/>
  <c r="BM120" i="3"/>
  <c r="BL120" i="3"/>
  <c r="AX119" i="3"/>
  <c r="AW119" i="3"/>
  <c r="AU119" i="3"/>
  <c r="AT119" i="3"/>
  <c r="AR119" i="3"/>
  <c r="AQ119" i="3"/>
  <c r="AL119" i="3"/>
  <c r="AK119" i="3"/>
  <c r="AI119" i="3"/>
  <c r="AH119" i="3"/>
  <c r="AF119" i="3"/>
  <c r="AE119" i="3"/>
  <c r="Z119" i="3"/>
  <c r="Y119" i="3"/>
  <c r="W119" i="3"/>
  <c r="V119" i="3"/>
  <c r="T119" i="3"/>
  <c r="S119" i="3"/>
  <c r="N119" i="3"/>
  <c r="M119" i="3"/>
  <c r="K119" i="3"/>
  <c r="J119" i="3"/>
  <c r="H119" i="3"/>
  <c r="G119" i="3"/>
  <c r="BO121" i="1"/>
  <c r="AZ121" i="1"/>
  <c r="BN121" i="1" s="1"/>
  <c r="AO121" i="1"/>
  <c r="AN121" i="1"/>
  <c r="AC121" i="1"/>
  <c r="AB121" i="1"/>
  <c r="Q121" i="1"/>
  <c r="BM121" i="1" s="1"/>
  <c r="P121" i="1"/>
  <c r="BO120" i="1"/>
  <c r="BN120" i="1"/>
  <c r="BM120" i="1"/>
  <c r="BL120" i="1"/>
  <c r="AX119" i="1"/>
  <c r="AW119" i="1"/>
  <c r="AW118" i="1"/>
  <c r="AU119" i="1"/>
  <c r="AT119" i="1"/>
  <c r="AT118" i="1" s="1"/>
  <c r="AR119" i="1"/>
  <c r="AQ119" i="1"/>
  <c r="AL119" i="1"/>
  <c r="AK119" i="1"/>
  <c r="AK118" i="1"/>
  <c r="AI119" i="1"/>
  <c r="AH119" i="1"/>
  <c r="AH118" i="1" s="1"/>
  <c r="AF119" i="1"/>
  <c r="AE119" i="1"/>
  <c r="AE118" i="1"/>
  <c r="Z119" i="1"/>
  <c r="Y119" i="1"/>
  <c r="Y118" i="1" s="1"/>
  <c r="W119" i="1"/>
  <c r="V119" i="1"/>
  <c r="V118" i="1"/>
  <c r="T119" i="1"/>
  <c r="S119" i="1"/>
  <c r="S118" i="1" s="1"/>
  <c r="N119" i="1"/>
  <c r="M119" i="1"/>
  <c r="M118" i="1"/>
  <c r="K119" i="1"/>
  <c r="J119" i="1"/>
  <c r="J118" i="1" s="1"/>
  <c r="H119" i="1"/>
  <c r="G119" i="1"/>
  <c r="G118" i="1"/>
  <c r="C119" i="1"/>
  <c r="BO121" i="2"/>
  <c r="AZ121" i="2"/>
  <c r="BN121" i="2" s="1"/>
  <c r="AO121" i="2"/>
  <c r="AN121" i="2"/>
  <c r="AC121" i="2"/>
  <c r="AB121" i="2"/>
  <c r="Q121" i="2"/>
  <c r="BM121" i="2" s="1"/>
  <c r="P121" i="2"/>
  <c r="BL121" i="2" s="1"/>
  <c r="BO120" i="2"/>
  <c r="BN120" i="2"/>
  <c r="BM120" i="2"/>
  <c r="BL120" i="2"/>
  <c r="AX119" i="2"/>
  <c r="AW119" i="2"/>
  <c r="AW118" i="2"/>
  <c r="AU119" i="2"/>
  <c r="AT119" i="2"/>
  <c r="AR119" i="2"/>
  <c r="AQ119" i="2"/>
  <c r="AQ118" i="2" s="1"/>
  <c r="AL119" i="2"/>
  <c r="AK119" i="2"/>
  <c r="AK118" i="2"/>
  <c r="AI119" i="2"/>
  <c r="AH119" i="2"/>
  <c r="AH118" i="2" s="1"/>
  <c r="AF119" i="2"/>
  <c r="AE119" i="2"/>
  <c r="AE118" i="2"/>
  <c r="Z119" i="2"/>
  <c r="Y119" i="2"/>
  <c r="Y118" i="2"/>
  <c r="W119" i="2"/>
  <c r="V119" i="2"/>
  <c r="V118" i="2"/>
  <c r="T119" i="2"/>
  <c r="S119" i="2"/>
  <c r="S118" i="2" s="1"/>
  <c r="N119" i="2"/>
  <c r="M119" i="2"/>
  <c r="M118" i="2"/>
  <c r="K119" i="2"/>
  <c r="J119" i="2"/>
  <c r="J118" i="2" s="1"/>
  <c r="H119" i="2"/>
  <c r="G119" i="2"/>
  <c r="G118" i="2"/>
  <c r="C119" i="2"/>
  <c r="AX147" i="3"/>
  <c r="AW147" i="3"/>
  <c r="AU147" i="3"/>
  <c r="AT147" i="3"/>
  <c r="AR147" i="3"/>
  <c r="AQ147" i="3"/>
  <c r="AL147" i="3"/>
  <c r="AK147" i="3"/>
  <c r="AI147" i="3"/>
  <c r="AH147" i="3"/>
  <c r="AF147" i="3"/>
  <c r="AE147" i="3"/>
  <c r="Z147" i="3"/>
  <c r="Y147" i="3"/>
  <c r="W147" i="3"/>
  <c r="V147" i="3"/>
  <c r="T147" i="3"/>
  <c r="S147" i="3"/>
  <c r="N147" i="3"/>
  <c r="M147" i="3"/>
  <c r="K147" i="3"/>
  <c r="J147" i="3"/>
  <c r="H147" i="3"/>
  <c r="G147" i="3"/>
  <c r="AZ147" i="2"/>
  <c r="BN147" i="2" s="1"/>
  <c r="AX147" i="2"/>
  <c r="AW147" i="2"/>
  <c r="AU147" i="2"/>
  <c r="AT147" i="2"/>
  <c r="AR147" i="2"/>
  <c r="AQ147" i="2"/>
  <c r="AO147" i="2"/>
  <c r="AN147" i="2"/>
  <c r="AL147" i="2"/>
  <c r="AK147" i="2"/>
  <c r="AI147" i="2"/>
  <c r="AH147" i="2"/>
  <c r="AF147" i="2"/>
  <c r="AE147" i="2"/>
  <c r="AC147" i="2"/>
  <c r="AB147" i="2"/>
  <c r="Z147" i="2"/>
  <c r="Y147" i="2"/>
  <c r="W147" i="2"/>
  <c r="V147" i="2"/>
  <c r="T147" i="2"/>
  <c r="S147" i="2"/>
  <c r="Q147" i="2"/>
  <c r="P147" i="2"/>
  <c r="BL147" i="2" s="1"/>
  <c r="N147" i="2"/>
  <c r="M147" i="2"/>
  <c r="K147" i="2"/>
  <c r="J147" i="2"/>
  <c r="H147" i="2"/>
  <c r="G147" i="2"/>
  <c r="AW147" i="1"/>
  <c r="AT147" i="1"/>
  <c r="AQ147" i="1"/>
  <c r="AN147" i="1"/>
  <c r="AK147" i="1"/>
  <c r="AH147" i="1"/>
  <c r="AE147" i="1"/>
  <c r="Y147" i="1"/>
  <c r="V147" i="1"/>
  <c r="S147" i="1"/>
  <c r="P147" i="1"/>
  <c r="M147" i="1"/>
  <c r="J147" i="1"/>
  <c r="G147" i="1"/>
  <c r="BC121" i="1"/>
  <c r="BD121" i="1"/>
  <c r="BD119" i="1"/>
  <c r="BC121" i="2"/>
  <c r="AX159" i="3"/>
  <c r="AU159" i="3"/>
  <c r="AR159" i="3"/>
  <c r="AO159" i="3"/>
  <c r="AL159" i="3"/>
  <c r="AI159" i="3"/>
  <c r="AF159" i="3"/>
  <c r="AC159" i="3"/>
  <c r="Z159" i="3"/>
  <c r="W159" i="3"/>
  <c r="T159" i="3"/>
  <c r="Q159" i="3"/>
  <c r="BM159" i="3"/>
  <c r="N159" i="3"/>
  <c r="K159" i="3"/>
  <c r="H159" i="3"/>
  <c r="BO156" i="3"/>
  <c r="BN156" i="3"/>
  <c r="BM156" i="3"/>
  <c r="BL156" i="3"/>
  <c r="AO147" i="3"/>
  <c r="AC147" i="3"/>
  <c r="BO148" i="3"/>
  <c r="BN148" i="3"/>
  <c r="BM148" i="3"/>
  <c r="BL148" i="3"/>
  <c r="BS147" i="3"/>
  <c r="BQ147" i="3"/>
  <c r="BQ145" i="3"/>
  <c r="BA145" i="3"/>
  <c r="AZ145" i="3"/>
  <c r="AZ143" i="3"/>
  <c r="BN143" i="3"/>
  <c r="AO145" i="3"/>
  <c r="AN145" i="3"/>
  <c r="AN143" i="3"/>
  <c r="AC145" i="3"/>
  <c r="AB145" i="3"/>
  <c r="AB143" i="3"/>
  <c r="Q145" i="3"/>
  <c r="P145" i="3"/>
  <c r="BC145" i="3" s="1"/>
  <c r="BO144" i="3"/>
  <c r="BN144" i="3"/>
  <c r="BM144" i="3"/>
  <c r="BL144" i="3"/>
  <c r="BQ143" i="3"/>
  <c r="BA143" i="3"/>
  <c r="BO143" i="3"/>
  <c r="AX143" i="3"/>
  <c r="AW143" i="3"/>
  <c r="AU143" i="3"/>
  <c r="AT143" i="3"/>
  <c r="AR143" i="3"/>
  <c r="AQ143" i="3"/>
  <c r="AO143" i="3"/>
  <c r="AL143" i="3"/>
  <c r="AK143" i="3"/>
  <c r="AI143" i="3"/>
  <c r="AH143" i="3"/>
  <c r="AF143" i="3"/>
  <c r="AE143" i="3"/>
  <c r="AC143" i="3"/>
  <c r="Z143" i="3"/>
  <c r="Y143" i="3"/>
  <c r="W143" i="3"/>
  <c r="V143" i="3"/>
  <c r="T143" i="3"/>
  <c r="S143" i="3"/>
  <c r="Q143" i="3"/>
  <c r="P143" i="3"/>
  <c r="BL143" i="3"/>
  <c r="N143" i="3"/>
  <c r="M143" i="3"/>
  <c r="K143" i="3"/>
  <c r="J143" i="3"/>
  <c r="H143" i="3"/>
  <c r="G143" i="3"/>
  <c r="BQ142" i="3"/>
  <c r="BC142" i="3"/>
  <c r="BA142" i="3"/>
  <c r="BA159" i="3"/>
  <c r="BO159" i="3" s="1"/>
  <c r="BQ141" i="3"/>
  <c r="BA141" i="3"/>
  <c r="AZ141" i="3"/>
  <c r="AZ139" i="3" s="1"/>
  <c r="BN139" i="3" s="1"/>
  <c r="AO141" i="3"/>
  <c r="AN141" i="3"/>
  <c r="AN139" i="3" s="1"/>
  <c r="AC141" i="3"/>
  <c r="AB141" i="3"/>
  <c r="AB139" i="3"/>
  <c r="Q141" i="3"/>
  <c r="P141" i="3"/>
  <c r="BO140" i="3"/>
  <c r="BN140" i="3"/>
  <c r="BM140" i="3"/>
  <c r="BL140" i="3"/>
  <c r="BQ139" i="3"/>
  <c r="BA139" i="3"/>
  <c r="BO139" i="3"/>
  <c r="AX139" i="3"/>
  <c r="AW139" i="3"/>
  <c r="AU139" i="3"/>
  <c r="AT139" i="3"/>
  <c r="AR139" i="3"/>
  <c r="AQ139" i="3"/>
  <c r="AO139" i="3"/>
  <c r="AL139" i="3"/>
  <c r="AK139" i="3"/>
  <c r="AI139" i="3"/>
  <c r="AH139" i="3"/>
  <c r="AF139" i="3"/>
  <c r="AE139" i="3"/>
  <c r="AC139" i="3"/>
  <c r="Z139" i="3"/>
  <c r="Y139" i="3"/>
  <c r="W139" i="3"/>
  <c r="V139" i="3"/>
  <c r="T139" i="3"/>
  <c r="S139" i="3"/>
  <c r="Q139" i="3"/>
  <c r="P139" i="3"/>
  <c r="N139" i="3"/>
  <c r="M139" i="3"/>
  <c r="K139" i="3"/>
  <c r="J139" i="3"/>
  <c r="H139" i="3"/>
  <c r="G139" i="3"/>
  <c r="BO138" i="3"/>
  <c r="BN138" i="3"/>
  <c r="BM138" i="3"/>
  <c r="BL138" i="3"/>
  <c r="BA137" i="3"/>
  <c r="BO137" i="3" s="1"/>
  <c r="AZ137" i="3"/>
  <c r="AO137" i="3"/>
  <c r="AN137" i="3"/>
  <c r="AN135" i="3"/>
  <c r="AC137" i="3"/>
  <c r="AB137" i="3"/>
  <c r="AB135" i="3" s="1"/>
  <c r="Q137" i="3"/>
  <c r="BM137" i="3" s="1"/>
  <c r="P137" i="3"/>
  <c r="BL137" i="3" s="1"/>
  <c r="BO136" i="3"/>
  <c r="BN136" i="3"/>
  <c r="BM136" i="3"/>
  <c r="BL136" i="3"/>
  <c r="BA135" i="3"/>
  <c r="BO135" i="3"/>
  <c r="AX135" i="3"/>
  <c r="AW135" i="3"/>
  <c r="AU135" i="3"/>
  <c r="AT135" i="3"/>
  <c r="AR135" i="3"/>
  <c r="AQ135" i="3"/>
  <c r="AO135" i="3"/>
  <c r="AL135" i="3"/>
  <c r="AK135" i="3"/>
  <c r="AI135" i="3"/>
  <c r="AH135" i="3"/>
  <c r="AF135" i="3"/>
  <c r="AE135" i="3"/>
  <c r="AC135" i="3"/>
  <c r="Z135" i="3"/>
  <c r="Y135" i="3"/>
  <c r="W135" i="3"/>
  <c r="V135" i="3"/>
  <c r="T135" i="3"/>
  <c r="S135" i="3"/>
  <c r="N135" i="3"/>
  <c r="M135" i="3"/>
  <c r="K135" i="3"/>
  <c r="J135" i="3"/>
  <c r="H135" i="3"/>
  <c r="G135" i="3"/>
  <c r="BO133" i="3"/>
  <c r="AZ133" i="3"/>
  <c r="BN133" i="3" s="1"/>
  <c r="AO133" i="3"/>
  <c r="AN133" i="3"/>
  <c r="AC133" i="3"/>
  <c r="AB133" i="3"/>
  <c r="Q133" i="3"/>
  <c r="BD133" i="3" s="1"/>
  <c r="BD131" i="3" s="1"/>
  <c r="P133" i="3"/>
  <c r="BL133" i="3"/>
  <c r="BO132" i="3"/>
  <c r="BN132" i="3"/>
  <c r="BM132" i="3"/>
  <c r="BL132" i="3"/>
  <c r="BA131" i="3"/>
  <c r="AZ131" i="3"/>
  <c r="BN131" i="3"/>
  <c r="AX131" i="3"/>
  <c r="AW131" i="3"/>
  <c r="AW130" i="3" s="1"/>
  <c r="AU131" i="3"/>
  <c r="AU130" i="3"/>
  <c r="AU118" i="3" s="1"/>
  <c r="AU112" i="3" s="1"/>
  <c r="AT131" i="3"/>
  <c r="AR131" i="3"/>
  <c r="AQ131" i="3"/>
  <c r="AQ130" i="3" s="1"/>
  <c r="AO131" i="3"/>
  <c r="AO130" i="3" s="1"/>
  <c r="AN131" i="3"/>
  <c r="AL131" i="3"/>
  <c r="AK131" i="3"/>
  <c r="AI131" i="3"/>
  <c r="AH131" i="3"/>
  <c r="AF131" i="3"/>
  <c r="AE131" i="3"/>
  <c r="AC131" i="3"/>
  <c r="AB131" i="3"/>
  <c r="Z131" i="3"/>
  <c r="Y131" i="3"/>
  <c r="W131" i="3"/>
  <c r="V131" i="3"/>
  <c r="V130" i="3" s="1"/>
  <c r="T131" i="3"/>
  <c r="S131" i="3"/>
  <c r="Q131" i="3"/>
  <c r="BM131" i="3" s="1"/>
  <c r="P131" i="3"/>
  <c r="BL131" i="3" s="1"/>
  <c r="N131" i="3"/>
  <c r="N130" i="3" s="1"/>
  <c r="M131" i="3"/>
  <c r="K131" i="3"/>
  <c r="J131" i="3"/>
  <c r="H131" i="3"/>
  <c r="H130" i="3"/>
  <c r="H118" i="3" s="1"/>
  <c r="H112" i="3" s="1"/>
  <c r="G131" i="3"/>
  <c r="BQ130" i="3"/>
  <c r="BQ112" i="3" s="1"/>
  <c r="AT130" i="3"/>
  <c r="AI130" i="3"/>
  <c r="AI118" i="3"/>
  <c r="AI112" i="3" s="1"/>
  <c r="AI95" i="3" s="1"/>
  <c r="M130" i="3"/>
  <c r="BA124" i="3"/>
  <c r="BA119" i="3"/>
  <c r="BO119" i="3" s="1"/>
  <c r="AZ124" i="3"/>
  <c r="BN124" i="3" s="1"/>
  <c r="AO124" i="3"/>
  <c r="AN124" i="3"/>
  <c r="AC124" i="3"/>
  <c r="AC119" i="3" s="1"/>
  <c r="AB124" i="3"/>
  <c r="Q124" i="3"/>
  <c r="P124" i="3"/>
  <c r="BA114" i="3"/>
  <c r="BO114" i="3" s="1"/>
  <c r="AZ114" i="3"/>
  <c r="BN114" i="3" s="1"/>
  <c r="AO114" i="3"/>
  <c r="AN114" i="3"/>
  <c r="AN112" i="3"/>
  <c r="AC114" i="3"/>
  <c r="AB114" i="3"/>
  <c r="AB112" i="3" s="1"/>
  <c r="Q114" i="3"/>
  <c r="P114" i="3"/>
  <c r="BL114" i="3"/>
  <c r="BO113" i="3"/>
  <c r="BN113" i="3"/>
  <c r="BM113" i="3"/>
  <c r="BL113" i="3"/>
  <c r="AW112" i="3"/>
  <c r="AT112" i="3"/>
  <c r="AQ112" i="3"/>
  <c r="AK112" i="3"/>
  <c r="AH112" i="3"/>
  <c r="AE112" i="3"/>
  <c r="Y112" i="3"/>
  <c r="V112" i="3"/>
  <c r="S112" i="3"/>
  <c r="M112" i="3"/>
  <c r="J112" i="3"/>
  <c r="G112" i="3"/>
  <c r="BQ110" i="3"/>
  <c r="BA110" i="3"/>
  <c r="BA108" i="3" s="1"/>
  <c r="BO108" i="3" s="1"/>
  <c r="AZ110" i="3"/>
  <c r="AO110" i="3"/>
  <c r="AO108" i="3" s="1"/>
  <c r="AN110" i="3"/>
  <c r="AN108" i="3" s="1"/>
  <c r="AC110" i="3"/>
  <c r="AC108" i="3" s="1"/>
  <c r="AB110" i="3"/>
  <c r="AB108" i="3" s="1"/>
  <c r="Q110" i="3"/>
  <c r="P110" i="3"/>
  <c r="BC110" i="3"/>
  <c r="BO109" i="3"/>
  <c r="BN109" i="3"/>
  <c r="BM109" i="3"/>
  <c r="BL109" i="3"/>
  <c r="BQ108" i="3"/>
  <c r="AZ108" i="3"/>
  <c r="BN108" i="3" s="1"/>
  <c r="AX108" i="3"/>
  <c r="AW108" i="3"/>
  <c r="AU108" i="3"/>
  <c r="AT108" i="3"/>
  <c r="AR108" i="3"/>
  <c r="AQ108" i="3"/>
  <c r="AL108" i="3"/>
  <c r="AK108" i="3"/>
  <c r="AI108" i="3"/>
  <c r="AH108" i="3"/>
  <c r="AF108" i="3"/>
  <c r="AE108" i="3"/>
  <c r="Z108" i="3"/>
  <c r="Y108" i="3"/>
  <c r="W108" i="3"/>
  <c r="V108" i="3"/>
  <c r="T108" i="3"/>
  <c r="S108" i="3"/>
  <c r="N108" i="3"/>
  <c r="M108" i="3"/>
  <c r="K108" i="3"/>
  <c r="J108" i="3"/>
  <c r="H108" i="3"/>
  <c r="G108" i="3"/>
  <c r="BQ107" i="3"/>
  <c r="BC107" i="3"/>
  <c r="BS107" i="3" s="1"/>
  <c r="BA107" i="3"/>
  <c r="BD107" i="3" s="1"/>
  <c r="BQ106" i="3"/>
  <c r="BQ104" i="3" s="1"/>
  <c r="BA106" i="3"/>
  <c r="AZ106" i="3"/>
  <c r="AZ104" i="3"/>
  <c r="BN104" i="3"/>
  <c r="AO106" i="3"/>
  <c r="AN106" i="3"/>
  <c r="AN104" i="3"/>
  <c r="AC106" i="3"/>
  <c r="AC104" i="3"/>
  <c r="AB106" i="3"/>
  <c r="AB104" i="3"/>
  <c r="Q106" i="3"/>
  <c r="BD106" i="3" s="1"/>
  <c r="P106" i="3"/>
  <c r="BC106" i="3" s="1"/>
  <c r="BO105" i="3"/>
  <c r="BN105" i="3"/>
  <c r="BM105" i="3"/>
  <c r="BL105" i="3"/>
  <c r="AX104" i="3"/>
  <c r="AW104" i="3"/>
  <c r="AU104" i="3"/>
  <c r="AT104" i="3"/>
  <c r="AR104" i="3"/>
  <c r="AQ104" i="3"/>
  <c r="AO104" i="3"/>
  <c r="AL104" i="3"/>
  <c r="AK104" i="3"/>
  <c r="AI104" i="3"/>
  <c r="AH104" i="3"/>
  <c r="AF104" i="3"/>
  <c r="AE104" i="3"/>
  <c r="Z104" i="3"/>
  <c r="Y104" i="3"/>
  <c r="W104" i="3"/>
  <c r="V104" i="3"/>
  <c r="T104" i="3"/>
  <c r="S104" i="3"/>
  <c r="Q104" i="3"/>
  <c r="P104" i="3"/>
  <c r="N104" i="3"/>
  <c r="M104" i="3"/>
  <c r="K104" i="3"/>
  <c r="J104" i="3"/>
  <c r="H104" i="3"/>
  <c r="G104" i="3"/>
  <c r="BO103" i="3"/>
  <c r="BN103" i="3"/>
  <c r="BM103" i="3"/>
  <c r="BL103" i="3"/>
  <c r="BA102" i="3"/>
  <c r="BO102" i="3" s="1"/>
  <c r="AZ102" i="3"/>
  <c r="BN102" i="3" s="1"/>
  <c r="AO102" i="3"/>
  <c r="AN102" i="3"/>
  <c r="AC102" i="3"/>
  <c r="AB102" i="3"/>
  <c r="Q102" i="3"/>
  <c r="BM102" i="3" s="1"/>
  <c r="P102" i="3"/>
  <c r="BL102" i="3" s="1"/>
  <c r="BO101" i="3"/>
  <c r="BN101" i="3"/>
  <c r="BM101" i="3"/>
  <c r="BL101" i="3"/>
  <c r="BA100" i="3"/>
  <c r="BO100" i="3"/>
  <c r="AZ100" i="3"/>
  <c r="BN100" i="3"/>
  <c r="AX100" i="3"/>
  <c r="AW100" i="3"/>
  <c r="AU100" i="3"/>
  <c r="AT100" i="3"/>
  <c r="AR100" i="3"/>
  <c r="AQ100" i="3"/>
  <c r="AO100" i="3"/>
  <c r="AN100" i="3"/>
  <c r="AL100" i="3"/>
  <c r="AK100" i="3"/>
  <c r="AI100" i="3"/>
  <c r="AH100" i="3"/>
  <c r="AF100" i="3"/>
  <c r="AF158" i="3" s="1"/>
  <c r="AE100" i="3"/>
  <c r="AC100" i="3"/>
  <c r="AB100" i="3"/>
  <c r="Z100" i="3"/>
  <c r="Y100" i="3"/>
  <c r="W100" i="3"/>
  <c r="V100" i="3"/>
  <c r="T100" i="3"/>
  <c r="S100" i="3"/>
  <c r="Q100" i="3"/>
  <c r="BM100" i="3"/>
  <c r="P100" i="3"/>
  <c r="BL100" i="3"/>
  <c r="N100" i="3"/>
  <c r="M100" i="3"/>
  <c r="K100" i="3"/>
  <c r="J100" i="3"/>
  <c r="H100" i="3"/>
  <c r="G100" i="3"/>
  <c r="BA99" i="3"/>
  <c r="AZ99" i="3"/>
  <c r="AO99" i="3"/>
  <c r="AN99" i="3"/>
  <c r="AC99" i="3"/>
  <c r="AB99" i="3"/>
  <c r="Q99" i="3"/>
  <c r="BD99" i="3"/>
  <c r="P99" i="3"/>
  <c r="BC99" i="3"/>
  <c r="BO98" i="3"/>
  <c r="AZ98" i="3"/>
  <c r="BN98" i="3" s="1"/>
  <c r="AO98" i="3"/>
  <c r="AO96" i="3" s="1"/>
  <c r="AN98" i="3"/>
  <c r="AN96" i="3" s="1"/>
  <c r="AC98" i="3"/>
  <c r="AB98" i="3"/>
  <c r="AB96" i="3"/>
  <c r="Q98" i="3"/>
  <c r="BM98" i="3"/>
  <c r="P98" i="3"/>
  <c r="BO97" i="3"/>
  <c r="BN97" i="3"/>
  <c r="BM97" i="3"/>
  <c r="BL97" i="3"/>
  <c r="BA96" i="3"/>
  <c r="BO96" i="3" s="1"/>
  <c r="AZ96" i="3"/>
  <c r="BN96" i="3" s="1"/>
  <c r="AX96" i="3"/>
  <c r="AW96" i="3"/>
  <c r="AU96" i="3"/>
  <c r="AT96" i="3"/>
  <c r="AR96" i="3"/>
  <c r="AQ96" i="3"/>
  <c r="AL96" i="3"/>
  <c r="AK96" i="3"/>
  <c r="AI96" i="3"/>
  <c r="AH96" i="3"/>
  <c r="AF96" i="3"/>
  <c r="AE96" i="3"/>
  <c r="AC96" i="3"/>
  <c r="Z96" i="3"/>
  <c r="Y96" i="3"/>
  <c r="Y95" i="3" s="1"/>
  <c r="W96" i="3"/>
  <c r="V96" i="3"/>
  <c r="T96" i="3"/>
  <c r="S96" i="3"/>
  <c r="N96" i="3"/>
  <c r="M96" i="3"/>
  <c r="K96" i="3"/>
  <c r="J96" i="3"/>
  <c r="H96" i="3"/>
  <c r="G96" i="3"/>
  <c r="BA92" i="3"/>
  <c r="BO92" i="3" s="1"/>
  <c r="AZ92" i="3"/>
  <c r="BN92" i="3" s="1"/>
  <c r="AO92" i="3"/>
  <c r="AN92" i="3"/>
  <c r="AC92" i="3"/>
  <c r="AB92" i="3"/>
  <c r="Q92" i="3"/>
  <c r="BM92" i="3" s="1"/>
  <c r="P92" i="3"/>
  <c r="BL92" i="3" s="1"/>
  <c r="BA91" i="3"/>
  <c r="BO91" i="3" s="1"/>
  <c r="AZ91" i="3"/>
  <c r="BN91" i="3" s="1"/>
  <c r="AO91" i="3"/>
  <c r="AN91" i="3"/>
  <c r="AN88" i="3"/>
  <c r="AC91" i="3"/>
  <c r="AB91" i="3"/>
  <c r="AB88" i="3" s="1"/>
  <c r="Q91" i="3"/>
  <c r="P91" i="3"/>
  <c r="BL91" i="3"/>
  <c r="BO90" i="3"/>
  <c r="BN90" i="3"/>
  <c r="BM90" i="3"/>
  <c r="BL90" i="3"/>
  <c r="BO89" i="3"/>
  <c r="BN89" i="3"/>
  <c r="BM89" i="3"/>
  <c r="BL89" i="3"/>
  <c r="AX88" i="3"/>
  <c r="AW88" i="3"/>
  <c r="AU88" i="3"/>
  <c r="AT88" i="3"/>
  <c r="AR88" i="3"/>
  <c r="AQ88" i="3"/>
  <c r="AO88" i="3"/>
  <c r="AL88" i="3"/>
  <c r="AK88" i="3"/>
  <c r="AI88" i="3"/>
  <c r="AH88" i="3"/>
  <c r="AF88" i="3"/>
  <c r="AE88" i="3"/>
  <c r="AC88" i="3"/>
  <c r="Z88" i="3"/>
  <c r="Y88" i="3"/>
  <c r="W88" i="3"/>
  <c r="V88" i="3"/>
  <c r="T88" i="3"/>
  <c r="S88" i="3"/>
  <c r="N88" i="3"/>
  <c r="M88" i="3"/>
  <c r="K88" i="3"/>
  <c r="J88" i="3"/>
  <c r="H88" i="3"/>
  <c r="G88" i="3"/>
  <c r="BA84" i="3"/>
  <c r="BA82" i="3" s="1"/>
  <c r="BO82" i="3"/>
  <c r="AZ84" i="3"/>
  <c r="AZ82" i="3"/>
  <c r="BN82" i="3" s="1"/>
  <c r="AN84" i="3"/>
  <c r="AB84" i="3"/>
  <c r="P84" i="3"/>
  <c r="BD82" i="3"/>
  <c r="AX82" i="3"/>
  <c r="AW82" i="3"/>
  <c r="AU82" i="3"/>
  <c r="AT82" i="3"/>
  <c r="AR82" i="3"/>
  <c r="AQ82" i="3"/>
  <c r="AO82" i="3"/>
  <c r="AN82" i="3"/>
  <c r="AL82" i="3"/>
  <c r="AK82" i="3"/>
  <c r="AI82" i="3"/>
  <c r="AH82" i="3"/>
  <c r="AF82" i="3"/>
  <c r="AE82" i="3"/>
  <c r="AC82" i="3"/>
  <c r="Z82" i="3"/>
  <c r="Y82" i="3"/>
  <c r="W82" i="3"/>
  <c r="V82" i="3"/>
  <c r="T82" i="3"/>
  <c r="S82" i="3"/>
  <c r="Q82" i="3"/>
  <c r="BM82" i="3" s="1"/>
  <c r="P82" i="3"/>
  <c r="BL82" i="3" s="1"/>
  <c r="N82" i="3"/>
  <c r="M82" i="3"/>
  <c r="K82" i="3"/>
  <c r="J82" i="3"/>
  <c r="H82" i="3"/>
  <c r="G82" i="3"/>
  <c r="BQ155" i="3"/>
  <c r="AZ23" i="3"/>
  <c r="AN23" i="3"/>
  <c r="AB23" i="3"/>
  <c r="P23" i="3"/>
  <c r="BA22" i="3"/>
  <c r="AZ22" i="3"/>
  <c r="AO22" i="3"/>
  <c r="AN22" i="3"/>
  <c r="AN19" i="3"/>
  <c r="AC22" i="3"/>
  <c r="AB22" i="3"/>
  <c r="Q22" i="3"/>
  <c r="P22" i="3"/>
  <c r="BC22" i="3" s="1"/>
  <c r="BO21" i="3"/>
  <c r="BN21" i="3"/>
  <c r="BM21" i="3"/>
  <c r="BL21" i="3"/>
  <c r="BN20" i="3"/>
  <c r="BL20" i="3"/>
  <c r="AW19" i="3"/>
  <c r="AT19" i="3"/>
  <c r="AQ19" i="3"/>
  <c r="AK19" i="3"/>
  <c r="AH19" i="3"/>
  <c r="AE19" i="3"/>
  <c r="Y19" i="3"/>
  <c r="V19" i="3"/>
  <c r="S19" i="3"/>
  <c r="M19" i="3"/>
  <c r="J19" i="3"/>
  <c r="G19" i="3"/>
  <c r="BA15" i="3"/>
  <c r="BO15" i="3" s="1"/>
  <c r="AZ15" i="3"/>
  <c r="BN15" i="3" s="1"/>
  <c r="AO15" i="3"/>
  <c r="AN15" i="3"/>
  <c r="AC15" i="3"/>
  <c r="AB15" i="3"/>
  <c r="Q15" i="3"/>
  <c r="BM15" i="3" s="1"/>
  <c r="P15" i="3"/>
  <c r="BL15" i="3" s="1"/>
  <c r="BA14" i="3"/>
  <c r="BO14" i="3" s="1"/>
  <c r="AZ14" i="3"/>
  <c r="BN14" i="3" s="1"/>
  <c r="AO14" i="3"/>
  <c r="AN14" i="3"/>
  <c r="AN11" i="3"/>
  <c r="AC14" i="3"/>
  <c r="AB14" i="3"/>
  <c r="Q14" i="3"/>
  <c r="P14" i="3"/>
  <c r="BL14" i="3" s="1"/>
  <c r="BO13" i="3"/>
  <c r="BN13" i="3"/>
  <c r="BM13" i="3"/>
  <c r="BL13" i="3"/>
  <c r="BO12" i="3"/>
  <c r="BN12" i="3"/>
  <c r="BM12" i="3"/>
  <c r="BL12" i="3"/>
  <c r="AW11" i="3"/>
  <c r="AT11" i="3"/>
  <c r="AQ11" i="3"/>
  <c r="AK11" i="3"/>
  <c r="AH11" i="3"/>
  <c r="AE11" i="3"/>
  <c r="Y11" i="3"/>
  <c r="V11" i="3"/>
  <c r="S11" i="3"/>
  <c r="M11" i="3"/>
  <c r="J11" i="3"/>
  <c r="G11" i="3"/>
  <c r="BA8" i="3"/>
  <c r="BA6" i="3" s="1"/>
  <c r="BO6" i="3" s="1"/>
  <c r="AZ8" i="3"/>
  <c r="AZ6" i="3"/>
  <c r="BN6" i="3" s="1"/>
  <c r="AN8" i="3"/>
  <c r="AN6" i="3"/>
  <c r="AB8" i="3"/>
  <c r="AB6" i="3" s="1"/>
  <c r="BL6" i="3" s="1"/>
  <c r="P6" i="3"/>
  <c r="BD6" i="3"/>
  <c r="AX6" i="3"/>
  <c r="AW6" i="3"/>
  <c r="AU6" i="3"/>
  <c r="AT6" i="3"/>
  <c r="AR6" i="3"/>
  <c r="AQ6" i="3"/>
  <c r="AQ157" i="3" s="1"/>
  <c r="AZ157" i="3" s="1"/>
  <c r="BN157" i="3" s="1"/>
  <c r="AO6" i="3"/>
  <c r="AL6" i="3"/>
  <c r="AK6" i="3"/>
  <c r="AI6" i="3"/>
  <c r="AH6" i="3"/>
  <c r="AF6" i="3"/>
  <c r="AE6" i="3"/>
  <c r="AC6" i="3"/>
  <c r="Z6" i="3"/>
  <c r="Y6" i="3"/>
  <c r="W6" i="3"/>
  <c r="V6" i="3"/>
  <c r="T6" i="3"/>
  <c r="S6" i="3"/>
  <c r="Q6" i="3"/>
  <c r="N6" i="3"/>
  <c r="M6" i="3"/>
  <c r="K6" i="3"/>
  <c r="J6" i="3"/>
  <c r="H6" i="3"/>
  <c r="G6" i="3"/>
  <c r="AX159" i="2"/>
  <c r="AU159" i="2"/>
  <c r="AR159" i="2"/>
  <c r="AO159" i="2"/>
  <c r="AL159" i="2"/>
  <c r="AI159" i="2"/>
  <c r="AF159" i="2"/>
  <c r="AC159" i="2"/>
  <c r="Z159" i="2"/>
  <c r="W159" i="2"/>
  <c r="T159" i="2"/>
  <c r="Q159" i="2"/>
  <c r="BM159" i="2"/>
  <c r="N159" i="2"/>
  <c r="K159" i="2"/>
  <c r="H159" i="2"/>
  <c r="C159" i="2"/>
  <c r="BO156" i="2"/>
  <c r="BN156" i="2"/>
  <c r="BM156" i="2"/>
  <c r="BL156" i="2"/>
  <c r="E156" i="2"/>
  <c r="BO148" i="2"/>
  <c r="BN148" i="2"/>
  <c r="BM148" i="2"/>
  <c r="BL148" i="2"/>
  <c r="BS147" i="2"/>
  <c r="BQ147" i="2"/>
  <c r="BM147" i="2"/>
  <c r="C147" i="2"/>
  <c r="BQ145" i="2"/>
  <c r="BQ143" i="2"/>
  <c r="BA145" i="2"/>
  <c r="BA143" i="2" s="1"/>
  <c r="AZ145" i="2"/>
  <c r="AZ143" i="2" s="1"/>
  <c r="BN143" i="2" s="1"/>
  <c r="AO145" i="2"/>
  <c r="AN145" i="2"/>
  <c r="AN143" i="2"/>
  <c r="AC145" i="2"/>
  <c r="AC143" i="2"/>
  <c r="AB145" i="2"/>
  <c r="AB143" i="2"/>
  <c r="Q145" i="2"/>
  <c r="Q143" i="2"/>
  <c r="P145" i="2"/>
  <c r="BO144" i="2"/>
  <c r="BN144" i="2"/>
  <c r="BM144" i="2"/>
  <c r="BL144" i="2"/>
  <c r="AX143" i="2"/>
  <c r="AW143" i="2"/>
  <c r="AU143" i="2"/>
  <c r="AT143" i="2"/>
  <c r="AR143" i="2"/>
  <c r="AQ143" i="2"/>
  <c r="AO143" i="2"/>
  <c r="AL143" i="2"/>
  <c r="AK143" i="2"/>
  <c r="AI143" i="2"/>
  <c r="AH143" i="2"/>
  <c r="AF143" i="2"/>
  <c r="AE143" i="2"/>
  <c r="Z143" i="2"/>
  <c r="Y143" i="2"/>
  <c r="W143" i="2"/>
  <c r="V143" i="2"/>
  <c r="T143" i="2"/>
  <c r="S143" i="2"/>
  <c r="N143" i="2"/>
  <c r="M143" i="2"/>
  <c r="K143" i="2"/>
  <c r="J143" i="2"/>
  <c r="H143" i="2"/>
  <c r="G143" i="2"/>
  <c r="C143" i="2"/>
  <c r="BQ142" i="2"/>
  <c r="BA142" i="2"/>
  <c r="BA159" i="2" s="1"/>
  <c r="BO159" i="2" s="1"/>
  <c r="E142" i="2"/>
  <c r="E159" i="2" s="1"/>
  <c r="BQ141" i="2"/>
  <c r="BQ139" i="2"/>
  <c r="BA141" i="2"/>
  <c r="AZ141" i="2"/>
  <c r="AZ139" i="2"/>
  <c r="AO141" i="2"/>
  <c r="AO139" i="2"/>
  <c r="AN141" i="2"/>
  <c r="AN139" i="2"/>
  <c r="AC141" i="2"/>
  <c r="AC139" i="2" s="1"/>
  <c r="AB141" i="2"/>
  <c r="AB139" i="2" s="1"/>
  <c r="Q141" i="2"/>
  <c r="BD141" i="2" s="1"/>
  <c r="BD139" i="2" s="1"/>
  <c r="P141" i="2"/>
  <c r="BO140" i="2"/>
  <c r="BN140" i="2"/>
  <c r="BM140" i="2"/>
  <c r="BL140" i="2"/>
  <c r="AX139" i="2"/>
  <c r="AW139" i="2"/>
  <c r="AU139" i="2"/>
  <c r="AT139" i="2"/>
  <c r="AR139" i="2"/>
  <c r="AQ139" i="2"/>
  <c r="AL139" i="2"/>
  <c r="AK139" i="2"/>
  <c r="AI139" i="2"/>
  <c r="AH139" i="2"/>
  <c r="AF139" i="2"/>
  <c r="AE139" i="2"/>
  <c r="Z139" i="2"/>
  <c r="Y139" i="2"/>
  <c r="W139" i="2"/>
  <c r="V139" i="2"/>
  <c r="T139" i="2"/>
  <c r="S139" i="2"/>
  <c r="N139" i="2"/>
  <c r="M139" i="2"/>
  <c r="K139" i="2"/>
  <c r="J139" i="2"/>
  <c r="H139" i="2"/>
  <c r="G139" i="2"/>
  <c r="C139" i="2"/>
  <c r="BO138" i="2"/>
  <c r="BN138" i="2"/>
  <c r="BM138" i="2"/>
  <c r="BL138" i="2"/>
  <c r="BA137" i="2"/>
  <c r="BO137" i="2"/>
  <c r="AZ137" i="2"/>
  <c r="BN137" i="2"/>
  <c r="AO137" i="2"/>
  <c r="AN137" i="2"/>
  <c r="AN135" i="2" s="1"/>
  <c r="AC137" i="2"/>
  <c r="AC135" i="2" s="1"/>
  <c r="AB137" i="2"/>
  <c r="AB135" i="2" s="1"/>
  <c r="Q137" i="2"/>
  <c r="Q135" i="2" s="1"/>
  <c r="P137" i="2"/>
  <c r="BO136" i="2"/>
  <c r="BN136" i="2"/>
  <c r="BM136" i="2"/>
  <c r="BL136" i="2"/>
  <c r="AX135" i="2"/>
  <c r="AW135" i="2"/>
  <c r="AU135" i="2"/>
  <c r="AT135" i="2"/>
  <c r="AR135" i="2"/>
  <c r="AQ135" i="2"/>
  <c r="AO135" i="2"/>
  <c r="AL135" i="2"/>
  <c r="AK135" i="2"/>
  <c r="AI135" i="2"/>
  <c r="AH135" i="2"/>
  <c r="AF135" i="2"/>
  <c r="AE135" i="2"/>
  <c r="Z135" i="2"/>
  <c r="Y135" i="2"/>
  <c r="W135" i="2"/>
  <c r="V135" i="2"/>
  <c r="T135" i="2"/>
  <c r="S135" i="2"/>
  <c r="N135" i="2"/>
  <c r="M135" i="2"/>
  <c r="K135" i="2"/>
  <c r="J135" i="2"/>
  <c r="H135" i="2"/>
  <c r="G135" i="2"/>
  <c r="C135" i="2"/>
  <c r="BO133" i="2"/>
  <c r="AZ133" i="2"/>
  <c r="BN133" i="2"/>
  <c r="AO133" i="2"/>
  <c r="AO131" i="2"/>
  <c r="AN133" i="2"/>
  <c r="AN131" i="2"/>
  <c r="AC133" i="2"/>
  <c r="AC131" i="2"/>
  <c r="AB133" i="2"/>
  <c r="AB131" i="2"/>
  <c r="Q133" i="2"/>
  <c r="BD133" i="2"/>
  <c r="BD131" i="2" s="1"/>
  <c r="P133" i="2"/>
  <c r="BL133" i="2" s="1"/>
  <c r="BO132" i="2"/>
  <c r="BN132" i="2"/>
  <c r="BM132" i="2"/>
  <c r="BL132" i="2"/>
  <c r="BA131" i="2"/>
  <c r="BO131" i="2" s="1"/>
  <c r="AX131" i="2"/>
  <c r="AW131" i="2"/>
  <c r="AU131" i="2"/>
  <c r="AT131" i="2"/>
  <c r="AT130" i="2"/>
  <c r="AR131" i="2"/>
  <c r="AQ131" i="2"/>
  <c r="AL131" i="2"/>
  <c r="AL130" i="2"/>
  <c r="AK131" i="2"/>
  <c r="AK130" i="2"/>
  <c r="AI131" i="2"/>
  <c r="AI130" i="2"/>
  <c r="AH131" i="2"/>
  <c r="AH130" i="2"/>
  <c r="AF131" i="2"/>
  <c r="AF130" i="2"/>
  <c r="AE131" i="2"/>
  <c r="AE130" i="2"/>
  <c r="Z131" i="2"/>
  <c r="Z130" i="2"/>
  <c r="Z118" i="2" s="1"/>
  <c r="Z112" i="2" s="1"/>
  <c r="Z95" i="2" s="1"/>
  <c r="Y131" i="2"/>
  <c r="W131" i="2"/>
  <c r="W130" i="2" s="1"/>
  <c r="V131" i="2"/>
  <c r="T131" i="2"/>
  <c r="S131" i="2"/>
  <c r="Q131" i="2"/>
  <c r="N131" i="2"/>
  <c r="M131" i="2"/>
  <c r="M130" i="2"/>
  <c r="K131" i="2"/>
  <c r="J131" i="2"/>
  <c r="J130" i="2" s="1"/>
  <c r="H131" i="2"/>
  <c r="G131" i="2"/>
  <c r="G130" i="2"/>
  <c r="C131" i="2"/>
  <c r="C158" i="2"/>
  <c r="AW130" i="2"/>
  <c r="AQ130" i="2"/>
  <c r="BA124" i="2"/>
  <c r="AO124" i="2"/>
  <c r="AO119" i="2" s="1"/>
  <c r="AN119" i="2"/>
  <c r="AC124" i="2"/>
  <c r="AC119" i="2"/>
  <c r="AB119" i="2"/>
  <c r="Q124" i="2"/>
  <c r="C118" i="2"/>
  <c r="C112" i="2"/>
  <c r="BA114" i="2"/>
  <c r="BO114" i="2"/>
  <c r="AZ114" i="2"/>
  <c r="AZ112" i="2"/>
  <c r="BN112" i="2" s="1"/>
  <c r="AO114" i="2"/>
  <c r="AN114" i="2"/>
  <c r="AN112" i="2"/>
  <c r="AC114" i="2"/>
  <c r="AB114" i="2"/>
  <c r="AB112" i="2" s="1"/>
  <c r="Q114" i="2"/>
  <c r="P114" i="2"/>
  <c r="P112" i="2"/>
  <c r="BO113" i="2"/>
  <c r="BN113" i="2"/>
  <c r="BM113" i="2"/>
  <c r="BL113" i="2"/>
  <c r="AW112" i="2"/>
  <c r="AT112" i="2"/>
  <c r="AQ112" i="2"/>
  <c r="AK112" i="2"/>
  <c r="AH112" i="2"/>
  <c r="AE112" i="2"/>
  <c r="Y112" i="2"/>
  <c r="V112" i="2"/>
  <c r="S112" i="2"/>
  <c r="M112" i="2"/>
  <c r="J112" i="2"/>
  <c r="G112" i="2"/>
  <c r="BQ110" i="2"/>
  <c r="BQ108" i="2"/>
  <c r="BA110" i="2"/>
  <c r="BA108" i="2"/>
  <c r="BO108" i="2" s="1"/>
  <c r="AZ110" i="2"/>
  <c r="AZ108" i="2" s="1"/>
  <c r="BN108" i="2" s="1"/>
  <c r="AO110" i="2"/>
  <c r="AO108" i="2"/>
  <c r="AN110" i="2"/>
  <c r="AN108" i="2"/>
  <c r="AC110" i="2"/>
  <c r="AC108" i="2"/>
  <c r="AB110" i="2"/>
  <c r="AB108" i="2"/>
  <c r="Q110" i="2"/>
  <c r="BD110" i="2"/>
  <c r="BD108" i="2" s="1"/>
  <c r="P110" i="2"/>
  <c r="P108" i="2" s="1"/>
  <c r="BL108" i="2" s="1"/>
  <c r="BO109" i="2"/>
  <c r="BN109" i="2"/>
  <c r="BM109" i="2"/>
  <c r="BL109" i="2"/>
  <c r="AX108" i="2"/>
  <c r="AW108" i="2"/>
  <c r="AU108" i="2"/>
  <c r="AT108" i="2"/>
  <c r="AR108" i="2"/>
  <c r="AQ108" i="2"/>
  <c r="AL108" i="2"/>
  <c r="AK108" i="2"/>
  <c r="AI108" i="2"/>
  <c r="AH108" i="2"/>
  <c r="AF108" i="2"/>
  <c r="AE108" i="2"/>
  <c r="Z108" i="2"/>
  <c r="Y108" i="2"/>
  <c r="W108" i="2"/>
  <c r="V108" i="2"/>
  <c r="T108" i="2"/>
  <c r="S108" i="2"/>
  <c r="N108" i="2"/>
  <c r="M108" i="2"/>
  <c r="K108" i="2"/>
  <c r="J108" i="2"/>
  <c r="H108" i="2"/>
  <c r="G108" i="2"/>
  <c r="C108" i="2"/>
  <c r="BQ107" i="2"/>
  <c r="E107" i="2"/>
  <c r="BA107" i="2"/>
  <c r="BD107" i="2" s="1"/>
  <c r="BQ106" i="2"/>
  <c r="BQ104" i="2" s="1"/>
  <c r="BA106" i="2"/>
  <c r="AZ106" i="2"/>
  <c r="AZ104" i="2"/>
  <c r="BN104" i="2" s="1"/>
  <c r="AO106" i="2"/>
  <c r="AO104" i="2" s="1"/>
  <c r="AN106" i="2"/>
  <c r="AN104" i="2" s="1"/>
  <c r="AC106" i="2"/>
  <c r="AB106" i="2"/>
  <c r="AB104" i="2"/>
  <c r="Q106" i="2"/>
  <c r="Q104" i="2"/>
  <c r="P106" i="2"/>
  <c r="BC106" i="2"/>
  <c r="BO105" i="2"/>
  <c r="BN105" i="2"/>
  <c r="BM105" i="2"/>
  <c r="BL105" i="2"/>
  <c r="AX104" i="2"/>
  <c r="AW104" i="2"/>
  <c r="AU104" i="2"/>
  <c r="AT104" i="2"/>
  <c r="AR104" i="2"/>
  <c r="AQ104" i="2"/>
  <c r="AL104" i="2"/>
  <c r="AK104" i="2"/>
  <c r="AI104" i="2"/>
  <c r="AH104" i="2"/>
  <c r="AF104" i="2"/>
  <c r="AE104" i="2"/>
  <c r="AC104" i="2"/>
  <c r="Z104" i="2"/>
  <c r="Y104" i="2"/>
  <c r="W104" i="2"/>
  <c r="V104" i="2"/>
  <c r="T104" i="2"/>
  <c r="S104" i="2"/>
  <c r="N104" i="2"/>
  <c r="M104" i="2"/>
  <c r="K104" i="2"/>
  <c r="J104" i="2"/>
  <c r="H104" i="2"/>
  <c r="G104" i="2"/>
  <c r="C104" i="2"/>
  <c r="BO103" i="2"/>
  <c r="BN103" i="2"/>
  <c r="BM103" i="2"/>
  <c r="BL103" i="2"/>
  <c r="BA102" i="2"/>
  <c r="BO102" i="2"/>
  <c r="AZ102" i="2"/>
  <c r="BN102" i="2"/>
  <c r="AO102" i="2"/>
  <c r="AN102" i="2"/>
  <c r="AC102" i="2"/>
  <c r="AB102" i="2"/>
  <c r="Q102" i="2"/>
  <c r="BM102" i="2"/>
  <c r="P102" i="2"/>
  <c r="BL102" i="2"/>
  <c r="BO101" i="2"/>
  <c r="BN101" i="2"/>
  <c r="BM101" i="2"/>
  <c r="BL101" i="2"/>
  <c r="BA100" i="2"/>
  <c r="BO100" i="2" s="1"/>
  <c r="AZ100" i="2"/>
  <c r="BN100" i="2" s="1"/>
  <c r="AX100" i="2"/>
  <c r="AW100" i="2"/>
  <c r="AU100" i="2"/>
  <c r="AT100" i="2"/>
  <c r="AR100" i="2"/>
  <c r="AQ100" i="2"/>
  <c r="AO100" i="2"/>
  <c r="AN100" i="2"/>
  <c r="AL100" i="2"/>
  <c r="AK100" i="2"/>
  <c r="AI100" i="2"/>
  <c r="AH100" i="2"/>
  <c r="AF100" i="2"/>
  <c r="AE100" i="2"/>
  <c r="AC100" i="2"/>
  <c r="AB100" i="2"/>
  <c r="Z100" i="2"/>
  <c r="Y100" i="2"/>
  <c r="W100" i="2"/>
  <c r="V100" i="2"/>
  <c r="T100" i="2"/>
  <c r="S100" i="2"/>
  <c r="Q100" i="2"/>
  <c r="BM100" i="2"/>
  <c r="P100" i="2"/>
  <c r="BL100" i="2"/>
  <c r="N100" i="2"/>
  <c r="M100" i="2"/>
  <c r="K100" i="2"/>
  <c r="J100" i="2"/>
  <c r="H100" i="2"/>
  <c r="G100" i="2"/>
  <c r="C100" i="2"/>
  <c r="BA99" i="2"/>
  <c r="BA96" i="2" s="1"/>
  <c r="BO96" i="2" s="1"/>
  <c r="AZ99" i="2"/>
  <c r="AO99" i="2"/>
  <c r="AN99" i="2"/>
  <c r="AC99" i="2"/>
  <c r="AB99" i="2"/>
  <c r="Q99" i="2"/>
  <c r="BD99" i="2" s="1"/>
  <c r="BD96" i="2" s="1"/>
  <c r="P99" i="2"/>
  <c r="BC99" i="2" s="1"/>
  <c r="C99" i="2"/>
  <c r="C96" i="2"/>
  <c r="BO98" i="2"/>
  <c r="AZ98" i="2"/>
  <c r="BN98" i="2" s="1"/>
  <c r="AO98" i="2"/>
  <c r="AN98" i="2"/>
  <c r="AN96" i="2"/>
  <c r="AC98" i="2"/>
  <c r="AB98" i="2"/>
  <c r="AB96" i="2"/>
  <c r="Q98" i="2"/>
  <c r="BM98" i="2"/>
  <c r="P98" i="2"/>
  <c r="BO97" i="2"/>
  <c r="BN97" i="2"/>
  <c r="BM97" i="2"/>
  <c r="BL97" i="2"/>
  <c r="AX96" i="2"/>
  <c r="AW96" i="2"/>
  <c r="AU96" i="2"/>
  <c r="AT96" i="2"/>
  <c r="AR96" i="2"/>
  <c r="AQ96" i="2"/>
  <c r="AO96" i="2"/>
  <c r="AL96" i="2"/>
  <c r="AK96" i="2"/>
  <c r="AK95" i="2"/>
  <c r="AI96" i="2"/>
  <c r="AH96" i="2"/>
  <c r="AH95" i="2" s="1"/>
  <c r="AF96" i="2"/>
  <c r="AE96" i="2"/>
  <c r="AE95" i="2"/>
  <c r="Z96" i="2"/>
  <c r="Y96" i="2"/>
  <c r="Y95" i="2" s="1"/>
  <c r="W96" i="2"/>
  <c r="V96" i="2"/>
  <c r="V95" i="2"/>
  <c r="T96" i="2"/>
  <c r="S96" i="2"/>
  <c r="S95" i="2" s="1"/>
  <c r="N96" i="2"/>
  <c r="M96" i="2"/>
  <c r="M95" i="2"/>
  <c r="K96" i="2"/>
  <c r="J96" i="2"/>
  <c r="J95" i="2" s="1"/>
  <c r="J158" i="2" s="1"/>
  <c r="H96" i="2"/>
  <c r="G96" i="2"/>
  <c r="G95" i="2"/>
  <c r="BA92" i="2"/>
  <c r="BO92" i="2"/>
  <c r="AZ92" i="2"/>
  <c r="BN92" i="2"/>
  <c r="AO92" i="2"/>
  <c r="AN92" i="2"/>
  <c r="AC92" i="2"/>
  <c r="AB92" i="2"/>
  <c r="Q92" i="2"/>
  <c r="BM92" i="2"/>
  <c r="P92" i="2"/>
  <c r="BL92" i="2"/>
  <c r="BA91" i="2"/>
  <c r="BO91" i="2"/>
  <c r="AZ91" i="2"/>
  <c r="BN91" i="2"/>
  <c r="AO91" i="2"/>
  <c r="AO88" i="2"/>
  <c r="AN91" i="2"/>
  <c r="AC91" i="2"/>
  <c r="AC88" i="2" s="1"/>
  <c r="AB91" i="2"/>
  <c r="Q91" i="2"/>
  <c r="BM91" i="2"/>
  <c r="P91" i="2"/>
  <c r="BL91" i="2"/>
  <c r="BO90" i="2"/>
  <c r="BN90" i="2"/>
  <c r="BM90" i="2"/>
  <c r="BL90" i="2"/>
  <c r="BO89" i="2"/>
  <c r="BN89" i="2"/>
  <c r="BM89" i="2"/>
  <c r="BL89" i="2"/>
  <c r="BA88" i="2"/>
  <c r="BO88" i="2" s="1"/>
  <c r="AX88" i="2"/>
  <c r="AW88" i="2"/>
  <c r="AU88" i="2"/>
  <c r="AT88" i="2"/>
  <c r="AR88" i="2"/>
  <c r="AQ88" i="2"/>
  <c r="AN88" i="2"/>
  <c r="AL88" i="2"/>
  <c r="AK88" i="2"/>
  <c r="AI88" i="2"/>
  <c r="AH88" i="2"/>
  <c r="AF88" i="2"/>
  <c r="AF157" i="2"/>
  <c r="AE88" i="2"/>
  <c r="AB88" i="2"/>
  <c r="Z88" i="2"/>
  <c r="Y88" i="2"/>
  <c r="W88" i="2"/>
  <c r="V88" i="2"/>
  <c r="T88" i="2"/>
  <c r="S88" i="2"/>
  <c r="N88" i="2"/>
  <c r="M88" i="2"/>
  <c r="K88" i="2"/>
  <c r="J88" i="2"/>
  <c r="H88" i="2"/>
  <c r="G88" i="2"/>
  <c r="C88" i="2"/>
  <c r="BA84" i="2"/>
  <c r="BA82" i="2" s="1"/>
  <c r="BO82" i="2" s="1"/>
  <c r="AZ84" i="2"/>
  <c r="AZ82" i="2"/>
  <c r="BN82" i="2" s="1"/>
  <c r="AN84" i="2"/>
  <c r="AN82" i="2" s="1"/>
  <c r="AB84" i="2"/>
  <c r="P84" i="2"/>
  <c r="P82" i="2"/>
  <c r="BD82" i="2"/>
  <c r="AX82" i="2"/>
  <c r="AW82" i="2"/>
  <c r="AU82" i="2"/>
  <c r="AT82" i="2"/>
  <c r="AR82" i="2"/>
  <c r="AQ82" i="2"/>
  <c r="AO82" i="2"/>
  <c r="AL82" i="2"/>
  <c r="AK82" i="2"/>
  <c r="AI82" i="2"/>
  <c r="AH82" i="2"/>
  <c r="AF82" i="2"/>
  <c r="AE82" i="2"/>
  <c r="AC82" i="2"/>
  <c r="Z82" i="2"/>
  <c r="Z46" i="2" s="1"/>
  <c r="Y82" i="2"/>
  <c r="W82" i="2"/>
  <c r="V82" i="2"/>
  <c r="V158" i="2" s="1"/>
  <c r="T82" i="2"/>
  <c r="S82" i="2"/>
  <c r="Q82" i="2"/>
  <c r="N82" i="2"/>
  <c r="M82" i="2"/>
  <c r="K82" i="2"/>
  <c r="J82" i="2"/>
  <c r="H82" i="2"/>
  <c r="G82" i="2"/>
  <c r="C82" i="2"/>
  <c r="C46" i="2"/>
  <c r="BA48" i="2"/>
  <c r="AZ48" i="2"/>
  <c r="AZ46" i="2" s="1"/>
  <c r="AO48" i="2"/>
  <c r="AN48" i="2"/>
  <c r="AN46" i="2" s="1"/>
  <c r="AC48" i="2"/>
  <c r="AB48" i="2"/>
  <c r="AB46" i="2" s="1"/>
  <c r="Q48" i="2"/>
  <c r="P48" i="2"/>
  <c r="P46" i="2" s="1"/>
  <c r="BO47" i="2"/>
  <c r="BN47" i="2"/>
  <c r="BM47" i="2"/>
  <c r="BL47" i="2"/>
  <c r="BQ46" i="2"/>
  <c r="BQ155" i="2"/>
  <c r="BQ44" i="2"/>
  <c r="BA44" i="2"/>
  <c r="AZ44" i="2"/>
  <c r="AZ42" i="2"/>
  <c r="AO44" i="2"/>
  <c r="AO42" i="2"/>
  <c r="AN44" i="2"/>
  <c r="AN42" i="2"/>
  <c r="AC44" i="2"/>
  <c r="AC42" i="2"/>
  <c r="AB44" i="2"/>
  <c r="AB42" i="2"/>
  <c r="Q44" i="2"/>
  <c r="BD44" i="2"/>
  <c r="BD42" i="2" s="1"/>
  <c r="P44" i="2"/>
  <c r="BO43" i="2"/>
  <c r="BN43" i="2"/>
  <c r="BM43" i="2"/>
  <c r="BL43" i="2"/>
  <c r="BA42" i="2"/>
  <c r="BO42" i="2"/>
  <c r="AX42" i="2"/>
  <c r="AW42" i="2"/>
  <c r="AU42" i="2"/>
  <c r="AT42" i="2"/>
  <c r="AR42" i="2"/>
  <c r="AQ42" i="2"/>
  <c r="AL42" i="2"/>
  <c r="AK42" i="2"/>
  <c r="AI42" i="2"/>
  <c r="AH42" i="2"/>
  <c r="AF42" i="2"/>
  <c r="AE42" i="2"/>
  <c r="Z42" i="2"/>
  <c r="Y42" i="2"/>
  <c r="W42" i="2"/>
  <c r="V42" i="2"/>
  <c r="T42" i="2"/>
  <c r="S42" i="2"/>
  <c r="N42" i="2"/>
  <c r="M42" i="2"/>
  <c r="K42" i="2"/>
  <c r="J42" i="2"/>
  <c r="H42" i="2"/>
  <c r="G42" i="2"/>
  <c r="C42" i="2"/>
  <c r="BQ36" i="2"/>
  <c r="BA36" i="2"/>
  <c r="BA34" i="2"/>
  <c r="BO34" i="2" s="1"/>
  <c r="AZ36" i="2"/>
  <c r="AZ34" i="2" s="1"/>
  <c r="AO36" i="2"/>
  <c r="AO34" i="2" s="1"/>
  <c r="AN36" i="2"/>
  <c r="AN34" i="2" s="1"/>
  <c r="AC36" i="2"/>
  <c r="AC34" i="2" s="1"/>
  <c r="AB36" i="2"/>
  <c r="AB34" i="2" s="1"/>
  <c r="Q36" i="2"/>
  <c r="Q34" i="2" s="1"/>
  <c r="P36" i="2"/>
  <c r="BO35" i="2"/>
  <c r="BN35" i="2"/>
  <c r="BM35" i="2"/>
  <c r="BL35" i="2"/>
  <c r="AX34" i="2"/>
  <c r="AW34" i="2"/>
  <c r="AU34" i="2"/>
  <c r="AT34" i="2"/>
  <c r="AR34" i="2"/>
  <c r="AQ34" i="2"/>
  <c r="AL34" i="2"/>
  <c r="AK34" i="2"/>
  <c r="AI34" i="2"/>
  <c r="AH34" i="2"/>
  <c r="AF34" i="2"/>
  <c r="AE34" i="2"/>
  <c r="Z34" i="2"/>
  <c r="Y34" i="2"/>
  <c r="W34" i="2"/>
  <c r="V34" i="2"/>
  <c r="T34" i="2"/>
  <c r="S34" i="2"/>
  <c r="N34" i="2"/>
  <c r="M34" i="2"/>
  <c r="K34" i="2"/>
  <c r="J34" i="2"/>
  <c r="H34" i="2"/>
  <c r="G34" i="2"/>
  <c r="C34" i="2"/>
  <c r="BA32" i="2"/>
  <c r="BO32" i="2" s="1"/>
  <c r="AZ32" i="2"/>
  <c r="AO32" i="2"/>
  <c r="AN32" i="2"/>
  <c r="AC32" i="2"/>
  <c r="AC30" i="2"/>
  <c r="AB32" i="2"/>
  <c r="Q32" i="2"/>
  <c r="Q30" i="2" s="1"/>
  <c r="P32" i="2"/>
  <c r="BO31" i="2"/>
  <c r="BN31" i="2"/>
  <c r="BM31" i="2"/>
  <c r="BL31" i="2"/>
  <c r="AX30" i="2"/>
  <c r="AW30" i="2"/>
  <c r="AU30" i="2"/>
  <c r="AT30" i="2"/>
  <c r="AR30" i="2"/>
  <c r="AQ30" i="2"/>
  <c r="AO30" i="2"/>
  <c r="AL30" i="2"/>
  <c r="AK30" i="2"/>
  <c r="AI30" i="2"/>
  <c r="AH30" i="2"/>
  <c r="AF30" i="2"/>
  <c r="AE30" i="2"/>
  <c r="Z30" i="2"/>
  <c r="Y30" i="2"/>
  <c r="W30" i="2"/>
  <c r="V30" i="2"/>
  <c r="T30" i="2"/>
  <c r="S30" i="2"/>
  <c r="N30" i="2"/>
  <c r="M30" i="2"/>
  <c r="K30" i="2"/>
  <c r="J30" i="2"/>
  <c r="H30" i="2"/>
  <c r="G30" i="2"/>
  <c r="C30" i="2"/>
  <c r="AZ23" i="2"/>
  <c r="AN23" i="2"/>
  <c r="AB23" i="2"/>
  <c r="P23" i="2"/>
  <c r="BA22" i="2"/>
  <c r="AZ22" i="2"/>
  <c r="AZ19" i="2"/>
  <c r="BN19" i="2" s="1"/>
  <c r="AO22" i="2"/>
  <c r="AN22" i="2"/>
  <c r="AN19" i="2"/>
  <c r="AC22" i="2"/>
  <c r="AB22" i="2"/>
  <c r="AB19" i="2"/>
  <c r="Q22" i="2"/>
  <c r="P22" i="2"/>
  <c r="BO21" i="2"/>
  <c r="BN21" i="2"/>
  <c r="BM21" i="2"/>
  <c r="BL21" i="2"/>
  <c r="BN20" i="2"/>
  <c r="BL20" i="2"/>
  <c r="AW19" i="2"/>
  <c r="AT19" i="2"/>
  <c r="AQ19" i="2"/>
  <c r="AK19" i="2"/>
  <c r="AH19" i="2"/>
  <c r="AE19" i="2"/>
  <c r="Y19" i="2"/>
  <c r="V19" i="2"/>
  <c r="S19" i="2"/>
  <c r="M19" i="2"/>
  <c r="J19" i="2"/>
  <c r="G19" i="2"/>
  <c r="BA15" i="2"/>
  <c r="BO15" i="2"/>
  <c r="AZ15" i="2"/>
  <c r="BN15" i="2" s="1"/>
  <c r="AO15" i="2"/>
  <c r="AN15" i="2"/>
  <c r="AC15" i="2"/>
  <c r="AB15" i="2"/>
  <c r="Q15" i="2"/>
  <c r="BM15" i="2" s="1"/>
  <c r="P15" i="2"/>
  <c r="BL15" i="2" s="1"/>
  <c r="BA14" i="2"/>
  <c r="BO14" i="2" s="1"/>
  <c r="AZ14" i="2"/>
  <c r="BN14" i="2" s="1"/>
  <c r="AO14" i="2"/>
  <c r="AN14" i="2"/>
  <c r="AN11" i="2"/>
  <c r="AC14" i="2"/>
  <c r="AB14" i="2"/>
  <c r="AB11" i="2" s="1"/>
  <c r="Q14" i="2"/>
  <c r="BM14" i="2" s="1"/>
  <c r="P14" i="2"/>
  <c r="BL14" i="2" s="1"/>
  <c r="BO13" i="2"/>
  <c r="BN13" i="2"/>
  <c r="BM13" i="2"/>
  <c r="BL13" i="2"/>
  <c r="BO12" i="2"/>
  <c r="BN12" i="2"/>
  <c r="BM12" i="2"/>
  <c r="BL12" i="2"/>
  <c r="AW11" i="2"/>
  <c r="AT11" i="2"/>
  <c r="AQ11" i="2"/>
  <c r="AK11" i="2"/>
  <c r="AH11" i="2"/>
  <c r="AE11" i="2"/>
  <c r="Y11" i="2"/>
  <c r="V11" i="2"/>
  <c r="S11" i="2"/>
  <c r="M11" i="2"/>
  <c r="J11" i="2"/>
  <c r="G11" i="2"/>
  <c r="BA8" i="2"/>
  <c r="BA6" i="2" s="1"/>
  <c r="BO6" i="2" s="1"/>
  <c r="AZ8" i="2"/>
  <c r="AZ6" i="2"/>
  <c r="BN6" i="2" s="1"/>
  <c r="AN8" i="2"/>
  <c r="AB8" i="2"/>
  <c r="AB6" i="2"/>
  <c r="P8" i="2"/>
  <c r="BD6" i="2"/>
  <c r="AX6" i="2"/>
  <c r="AW6" i="2"/>
  <c r="AU6" i="2"/>
  <c r="AT6" i="2"/>
  <c r="AR6" i="2"/>
  <c r="AQ6" i="2"/>
  <c r="AO6" i="2"/>
  <c r="AN6" i="2"/>
  <c r="AL6" i="2"/>
  <c r="AK6" i="2"/>
  <c r="AI6" i="2"/>
  <c r="AH6" i="2"/>
  <c r="AF6" i="2"/>
  <c r="AE6" i="2"/>
  <c r="AC6" i="2"/>
  <c r="Z6" i="2"/>
  <c r="Y6" i="2"/>
  <c r="W6" i="2"/>
  <c r="V6" i="2"/>
  <c r="T6" i="2"/>
  <c r="S6" i="2"/>
  <c r="Q6" i="2"/>
  <c r="BM6" i="2" s="1"/>
  <c r="P6" i="2"/>
  <c r="N6" i="2"/>
  <c r="M6" i="2"/>
  <c r="K6" i="2"/>
  <c r="J6" i="2"/>
  <c r="H6" i="2"/>
  <c r="G6" i="2"/>
  <c r="C6" i="2"/>
  <c r="AZ145" i="1"/>
  <c r="AZ143" i="1" s="1"/>
  <c r="BN143" i="1" s="1"/>
  <c r="AZ141" i="1"/>
  <c r="AZ139" i="1"/>
  <c r="AZ137" i="1"/>
  <c r="AZ135" i="1"/>
  <c r="BN135" i="1"/>
  <c r="AZ133" i="1"/>
  <c r="AZ131" i="1" s="1"/>
  <c r="AZ124" i="1"/>
  <c r="AZ114" i="1"/>
  <c r="AZ112" i="1"/>
  <c r="BN112" i="1"/>
  <c r="AZ110" i="1"/>
  <c r="AZ108" i="1"/>
  <c r="AZ106" i="1"/>
  <c r="AZ104" i="1" s="1"/>
  <c r="BN104" i="1" s="1"/>
  <c r="AZ102" i="1"/>
  <c r="AZ100" i="1" s="1"/>
  <c r="BN100" i="1" s="1"/>
  <c r="AZ99" i="1"/>
  <c r="AZ98" i="1"/>
  <c r="AZ92" i="1"/>
  <c r="AZ91" i="1"/>
  <c r="AZ88" i="1"/>
  <c r="AZ84" i="1"/>
  <c r="AZ82" i="1" s="1"/>
  <c r="BN82" i="1" s="1"/>
  <c r="AZ23" i="1"/>
  <c r="AZ22" i="1"/>
  <c r="AZ15" i="1"/>
  <c r="AZ14" i="1"/>
  <c r="AZ8" i="1"/>
  <c r="AZ6" i="1" s="1"/>
  <c r="BN6" i="1" s="1"/>
  <c r="AN145" i="1"/>
  <c r="AN143" i="1"/>
  <c r="AN141" i="1"/>
  <c r="AN139" i="1"/>
  <c r="AN137" i="1"/>
  <c r="AN135" i="1"/>
  <c r="AN133" i="1"/>
  <c r="AN124" i="1"/>
  <c r="AN114" i="1"/>
  <c r="AN112" i="1"/>
  <c r="AN110" i="1"/>
  <c r="AN108" i="1"/>
  <c r="AN106" i="1"/>
  <c r="AN104" i="1"/>
  <c r="AN102" i="1"/>
  <c r="AN100" i="1"/>
  <c r="AN99" i="1"/>
  <c r="AN98" i="1"/>
  <c r="AN92" i="1"/>
  <c r="AN91" i="1"/>
  <c r="AN84" i="1"/>
  <c r="AN82" i="1"/>
  <c r="AN23" i="1"/>
  <c r="AN22" i="1"/>
  <c r="AN15" i="1"/>
  <c r="AN14" i="1"/>
  <c r="AN8" i="1"/>
  <c r="AN6" i="1"/>
  <c r="AB145" i="1"/>
  <c r="AB143" i="1"/>
  <c r="AB141" i="1"/>
  <c r="AB139" i="1"/>
  <c r="AB137" i="1"/>
  <c r="AB135" i="1"/>
  <c r="AB133" i="1"/>
  <c r="AB124" i="1"/>
  <c r="AB114" i="1"/>
  <c r="AB112" i="1"/>
  <c r="AB110" i="1"/>
  <c r="AB108" i="1"/>
  <c r="AB106" i="1"/>
  <c r="AB104" i="1"/>
  <c r="AB102" i="1"/>
  <c r="AB100" i="1" s="1"/>
  <c r="BL100" i="1" s="1"/>
  <c r="AB99" i="1"/>
  <c r="AB98" i="1"/>
  <c r="AB96" i="1" s="1"/>
  <c r="AB95" i="1" s="1"/>
  <c r="AB92" i="1"/>
  <c r="AB91" i="1"/>
  <c r="AB84" i="1"/>
  <c r="AB82" i="1" s="1"/>
  <c r="AB23" i="1"/>
  <c r="AB22" i="1"/>
  <c r="AB15" i="1"/>
  <c r="AB14" i="1"/>
  <c r="AB8" i="1"/>
  <c r="AB6" i="1"/>
  <c r="AW143" i="1"/>
  <c r="AW139" i="1"/>
  <c r="AW135" i="1"/>
  <c r="AW131" i="1"/>
  <c r="AW112" i="1"/>
  <c r="AW108" i="1"/>
  <c r="AW104" i="1"/>
  <c r="AW100" i="1"/>
  <c r="AW96" i="1"/>
  <c r="AW95" i="1"/>
  <c r="AW88" i="1"/>
  <c r="AW82" i="1"/>
  <c r="AW19" i="1"/>
  <c r="AW11" i="1"/>
  <c r="AW6" i="1"/>
  <c r="AT143" i="1"/>
  <c r="AT139" i="1"/>
  <c r="AT135" i="1"/>
  <c r="AT131" i="1"/>
  <c r="AT112" i="1"/>
  <c r="AT108" i="1"/>
  <c r="AT104" i="1"/>
  <c r="AT100" i="1"/>
  <c r="AT96" i="1"/>
  <c r="AT95" i="1" s="1"/>
  <c r="AT88" i="1"/>
  <c r="AT82" i="1"/>
  <c r="AT19" i="1"/>
  <c r="AT11" i="1"/>
  <c r="AT6" i="1"/>
  <c r="AQ143" i="1"/>
  <c r="AQ139" i="1"/>
  <c r="AQ135" i="1"/>
  <c r="AQ131" i="1"/>
  <c r="AQ112" i="1"/>
  <c r="AQ108" i="1"/>
  <c r="AQ104" i="1"/>
  <c r="AQ100" i="1"/>
  <c r="AQ96" i="1"/>
  <c r="AQ88" i="1"/>
  <c r="AQ82" i="1"/>
  <c r="AQ19" i="1"/>
  <c r="AQ11" i="1"/>
  <c r="AQ6" i="1"/>
  <c r="AK143" i="1"/>
  <c r="AK139" i="1"/>
  <c r="AK135" i="1"/>
  <c r="AK131" i="1"/>
  <c r="AK112" i="1"/>
  <c r="AK108" i="1"/>
  <c r="AK104" i="1"/>
  <c r="AK100" i="1"/>
  <c r="AK96" i="1"/>
  <c r="AK95" i="1" s="1"/>
  <c r="AK88" i="1"/>
  <c r="AK82" i="1"/>
  <c r="AK19" i="1"/>
  <c r="AK11" i="1"/>
  <c r="AK6" i="1"/>
  <c r="AH143" i="1"/>
  <c r="AH139" i="1"/>
  <c r="AH135" i="1"/>
  <c r="AH131" i="1"/>
  <c r="AH112" i="1"/>
  <c r="AH108" i="1"/>
  <c r="AH104" i="1"/>
  <c r="AH100" i="1"/>
  <c r="AH96" i="1"/>
  <c r="AH95" i="1"/>
  <c r="AH88" i="1"/>
  <c r="AH82" i="1"/>
  <c r="AH19" i="1"/>
  <c r="AH11" i="1"/>
  <c r="AH6" i="1"/>
  <c r="AE143" i="1"/>
  <c r="AE139" i="1"/>
  <c r="AE135" i="1"/>
  <c r="AE131" i="1"/>
  <c r="AE112" i="1"/>
  <c r="AE108" i="1"/>
  <c r="AE104" i="1"/>
  <c r="AE100" i="1"/>
  <c r="AE96" i="1"/>
  <c r="AE95" i="1" s="1"/>
  <c r="AE88" i="1"/>
  <c r="AE82" i="1"/>
  <c r="AE19" i="1"/>
  <c r="AE11" i="1"/>
  <c r="AE6" i="1"/>
  <c r="Y143" i="1"/>
  <c r="Y139" i="1"/>
  <c r="Y135" i="1"/>
  <c r="Y131" i="1"/>
  <c r="Y112" i="1"/>
  <c r="Y108" i="1"/>
  <c r="Y104" i="1"/>
  <c r="Y100" i="1"/>
  <c r="Y96" i="1"/>
  <c r="Y95" i="1"/>
  <c r="Y88" i="1"/>
  <c r="Y82" i="1"/>
  <c r="Y19" i="1"/>
  <c r="Y11" i="1"/>
  <c r="Y6" i="1"/>
  <c r="V143" i="1"/>
  <c r="V139" i="1"/>
  <c r="V135" i="1"/>
  <c r="V131" i="1"/>
  <c r="V112" i="1"/>
  <c r="V108" i="1"/>
  <c r="V104" i="1"/>
  <c r="V100" i="1"/>
  <c r="V96" i="1"/>
  <c r="V95" i="1"/>
  <c r="V88" i="1"/>
  <c r="V82" i="1"/>
  <c r="V19" i="1"/>
  <c r="V11" i="1"/>
  <c r="V6" i="1"/>
  <c r="S143" i="1"/>
  <c r="S139" i="1"/>
  <c r="S135" i="1"/>
  <c r="S131" i="1"/>
  <c r="S112" i="1"/>
  <c r="S108" i="1"/>
  <c r="S104" i="1"/>
  <c r="S100" i="1"/>
  <c r="S96" i="1"/>
  <c r="S88" i="1"/>
  <c r="S82" i="1"/>
  <c r="S19" i="1"/>
  <c r="S11" i="1"/>
  <c r="S6" i="1"/>
  <c r="M143" i="1"/>
  <c r="M139" i="1"/>
  <c r="M135" i="1"/>
  <c r="M131" i="1"/>
  <c r="M112" i="1"/>
  <c r="M108" i="1"/>
  <c r="M104" i="1"/>
  <c r="M100" i="1"/>
  <c r="M96" i="1"/>
  <c r="M95" i="1"/>
  <c r="M88" i="1"/>
  <c r="M82" i="1"/>
  <c r="M19" i="1"/>
  <c r="M11" i="1"/>
  <c r="M6" i="1"/>
  <c r="J143" i="1"/>
  <c r="J139" i="1"/>
  <c r="J135" i="1"/>
  <c r="J131" i="1"/>
  <c r="J112" i="1"/>
  <c r="J108" i="1"/>
  <c r="J104" i="1"/>
  <c r="J100" i="1"/>
  <c r="J96" i="1"/>
  <c r="J88" i="1"/>
  <c r="J82" i="1"/>
  <c r="J19" i="1"/>
  <c r="J11" i="1"/>
  <c r="J6" i="1"/>
  <c r="AZ11" i="1"/>
  <c r="BC8" i="2"/>
  <c r="P19" i="2"/>
  <c r="BD36" i="2"/>
  <c r="BD34" i="2"/>
  <c r="BC84" i="2"/>
  <c r="BC82" i="2"/>
  <c r="E82" i="2" s="1"/>
  <c r="BS107" i="2"/>
  <c r="Q108" i="2"/>
  <c r="AN119" i="1"/>
  <c r="AZ119" i="1"/>
  <c r="BN119" i="1"/>
  <c r="BM124" i="2"/>
  <c r="Q119" i="2"/>
  <c r="BO124" i="2"/>
  <c r="BA119" i="2"/>
  <c r="BO119" i="2"/>
  <c r="BL124" i="3"/>
  <c r="AB119" i="1"/>
  <c r="AN11" i="1"/>
  <c r="AN19" i="1"/>
  <c r="Q42" i="2"/>
  <c r="BM42" i="2" s="1"/>
  <c r="AE159" i="2"/>
  <c r="BL124" i="2"/>
  <c r="P119" i="2"/>
  <c r="BN124" i="2"/>
  <c r="AZ119" i="2"/>
  <c r="BN119" i="2" s="1"/>
  <c r="C130" i="2"/>
  <c r="P139" i="2"/>
  <c r="BA139" i="2"/>
  <c r="BO139" i="2" s="1"/>
  <c r="BM124" i="3"/>
  <c r="BO124" i="3"/>
  <c r="BM133" i="2"/>
  <c r="Q139" i="2"/>
  <c r="BS142" i="2"/>
  <c r="P143" i="2"/>
  <c r="AT130" i="1"/>
  <c r="AT159" i="1" s="1"/>
  <c r="AB88" i="1"/>
  <c r="AN131" i="1"/>
  <c r="P11" i="2"/>
  <c r="AZ11" i="2"/>
  <c r="BN11" i="2"/>
  <c r="BA30" i="2"/>
  <c r="BO30" i="2"/>
  <c r="P30" i="2"/>
  <c r="AB30" i="2"/>
  <c r="AN30" i="2"/>
  <c r="AZ30" i="2"/>
  <c r="BL32" i="2"/>
  <c r="P34" i="2"/>
  <c r="BM82" i="2"/>
  <c r="V130" i="1"/>
  <c r="AB11" i="1"/>
  <c r="AB19" i="1"/>
  <c r="AB19" i="3"/>
  <c r="BM133" i="3"/>
  <c r="Q147" i="3"/>
  <c r="BM147" i="3" s="1"/>
  <c r="BA147" i="3"/>
  <c r="BO147" i="3" s="1"/>
  <c r="P11" i="3"/>
  <c r="AZ11" i="3"/>
  <c r="BN11" i="3"/>
  <c r="AZ19" i="3"/>
  <c r="BN19" i="3"/>
  <c r="J130" i="1"/>
  <c r="AW130" i="1"/>
  <c r="AW159" i="1" s="1"/>
  <c r="AB131" i="1"/>
  <c r="S130" i="1"/>
  <c r="P104" i="2"/>
  <c r="BS142" i="3"/>
  <c r="AE130" i="1"/>
  <c r="AN96" i="1"/>
  <c r="AZ19" i="1"/>
  <c r="BC14" i="3"/>
  <c r="BD14" i="3"/>
  <c r="BC15" i="3"/>
  <c r="E15" i="3"/>
  <c r="AB82" i="3"/>
  <c r="BD98" i="3"/>
  <c r="BC102" i="3"/>
  <c r="BC100" i="3"/>
  <c r="AZ112" i="3"/>
  <c r="BN112" i="3"/>
  <c r="BD114" i="3"/>
  <c r="BC91" i="3"/>
  <c r="BD92" i="3"/>
  <c r="BD102" i="3"/>
  <c r="BD100" i="3" s="1"/>
  <c r="BC124" i="3"/>
  <c r="BD142" i="3"/>
  <c r="BD159" i="3"/>
  <c r="BD147" i="3"/>
  <c r="H158" i="3"/>
  <c r="W158" i="3"/>
  <c r="AL158" i="3"/>
  <c r="BC133" i="3"/>
  <c r="BC131" i="3"/>
  <c r="BD137" i="3"/>
  <c r="BD135" i="3"/>
  <c r="Q158" i="3"/>
  <c r="BD145" i="3"/>
  <c r="BD143" i="3" s="1"/>
  <c r="BC14" i="2"/>
  <c r="BD15" i="2"/>
  <c r="BC32" i="2"/>
  <c r="BN32" i="2"/>
  <c r="BD14" i="2"/>
  <c r="BC15" i="2"/>
  <c r="E15" i="2"/>
  <c r="BD32" i="2"/>
  <c r="BD30" i="2"/>
  <c r="P42" i="2"/>
  <c r="BQ42" i="2"/>
  <c r="BC48" i="2"/>
  <c r="AB82" i="2"/>
  <c r="BD91" i="2"/>
  <c r="BC92" i="2"/>
  <c r="E92" i="2" s="1"/>
  <c r="BD98" i="2"/>
  <c r="BC102" i="2"/>
  <c r="BD48" i="2"/>
  <c r="BM48" i="2"/>
  <c r="BO48" i="2"/>
  <c r="BC91" i="2"/>
  <c r="BD92" i="2"/>
  <c r="BC98" i="2"/>
  <c r="BD102" i="2"/>
  <c r="BD100" i="2" s="1"/>
  <c r="BC114" i="2"/>
  <c r="BL114" i="2"/>
  <c r="BN114" i="2"/>
  <c r="H158" i="2"/>
  <c r="K158" i="2"/>
  <c r="N158" i="2"/>
  <c r="T158" i="2"/>
  <c r="W158" i="2"/>
  <c r="Z158" i="2"/>
  <c r="AF158" i="2"/>
  <c r="AI158" i="2"/>
  <c r="AL158" i="2"/>
  <c r="AR158" i="2"/>
  <c r="AU158" i="2"/>
  <c r="AX158" i="2"/>
  <c r="BC133" i="2"/>
  <c r="BC131" i="2"/>
  <c r="E131" i="2" s="1"/>
  <c r="AZ135" i="2"/>
  <c r="BD137" i="2"/>
  <c r="BD135" i="2"/>
  <c r="Q158" i="2"/>
  <c r="AO158" i="2"/>
  <c r="BA158" i="2"/>
  <c r="BO158" i="2"/>
  <c r="BD145" i="2"/>
  <c r="E147" i="2"/>
  <c r="BD114" i="2"/>
  <c r="BC137" i="2"/>
  <c r="BD142" i="2"/>
  <c r="BD159" i="2" s="1"/>
  <c r="BD147" i="2"/>
  <c r="G143" i="1"/>
  <c r="G112" i="1"/>
  <c r="G108" i="1"/>
  <c r="G88" i="1"/>
  <c r="BC119" i="2"/>
  <c r="E119" i="2"/>
  <c r="BN30" i="2"/>
  <c r="BL30" i="2"/>
  <c r="E14" i="3"/>
  <c r="BD143" i="2"/>
  <c r="BN135" i="2"/>
  <c r="E102" i="2"/>
  <c r="BC100" i="2"/>
  <c r="E100" i="2"/>
  <c r="E48" i="2"/>
  <c r="E14" i="2"/>
  <c r="BC11" i="2"/>
  <c r="E137" i="2"/>
  <c r="BC135" i="2"/>
  <c r="E135" i="2"/>
  <c r="E114" i="2"/>
  <c r="BC112" i="2"/>
  <c r="E91" i="2"/>
  <c r="BC88" i="2"/>
  <c r="E88" i="2" s="1"/>
  <c r="BD88" i="2"/>
  <c r="E32" i="2"/>
  <c r="P23" i="1"/>
  <c r="G19" i="1"/>
  <c r="G11" i="1"/>
  <c r="BO148" i="1"/>
  <c r="BN148" i="1"/>
  <c r="BM148" i="1"/>
  <c r="BL148" i="1"/>
  <c r="BS147" i="1"/>
  <c r="BQ147" i="1"/>
  <c r="BA147" i="1"/>
  <c r="BO147" i="1"/>
  <c r="AX147" i="1"/>
  <c r="AU147" i="1"/>
  <c r="AR147" i="1"/>
  <c r="AO147" i="1"/>
  <c r="AL147" i="1"/>
  <c r="AI147" i="1"/>
  <c r="AF147" i="1"/>
  <c r="AC147" i="1"/>
  <c r="Z147" i="1"/>
  <c r="W147" i="1"/>
  <c r="T147" i="1"/>
  <c r="Q147" i="1"/>
  <c r="BM147" i="1" s="1"/>
  <c r="N147" i="1"/>
  <c r="K147" i="1"/>
  <c r="H147" i="1"/>
  <c r="C147" i="1"/>
  <c r="BQ145" i="1"/>
  <c r="BA145" i="1"/>
  <c r="BA143" i="1"/>
  <c r="AO145" i="1"/>
  <c r="AO143" i="1"/>
  <c r="AC145" i="1"/>
  <c r="AC143" i="1"/>
  <c r="Q145" i="1"/>
  <c r="P145" i="1"/>
  <c r="BO144" i="1"/>
  <c r="BN144" i="1"/>
  <c r="BM144" i="1"/>
  <c r="BL144" i="1"/>
  <c r="BQ143" i="1"/>
  <c r="AX143" i="1"/>
  <c r="AU143" i="1"/>
  <c r="AR143" i="1"/>
  <c r="AL143" i="1"/>
  <c r="AI143" i="1"/>
  <c r="AF143" i="1"/>
  <c r="Z143" i="1"/>
  <c r="W143" i="1"/>
  <c r="T143" i="1"/>
  <c r="N143" i="1"/>
  <c r="K143" i="1"/>
  <c r="H143" i="1"/>
  <c r="C143" i="1"/>
  <c r="BQ142" i="1"/>
  <c r="BA142" i="1"/>
  <c r="BD142" i="1" s="1"/>
  <c r="BC142" i="1"/>
  <c r="BQ141" i="1"/>
  <c r="BA141" i="1"/>
  <c r="AO141" i="1"/>
  <c r="AO139" i="1" s="1"/>
  <c r="AC141" i="1"/>
  <c r="AC139" i="1" s="1"/>
  <c r="AC130" i="1" s="1"/>
  <c r="Q141" i="1"/>
  <c r="P141" i="1"/>
  <c r="BC141" i="1"/>
  <c r="BO140" i="1"/>
  <c r="BN140" i="1"/>
  <c r="BM140" i="1"/>
  <c r="BL140" i="1"/>
  <c r="AX139" i="1"/>
  <c r="AU139" i="1"/>
  <c r="AR139" i="1"/>
  <c r="AL139" i="1"/>
  <c r="AI139" i="1"/>
  <c r="AF139" i="1"/>
  <c r="Z139" i="1"/>
  <c r="W139" i="1"/>
  <c r="T139" i="1"/>
  <c r="N139" i="1"/>
  <c r="K139" i="1"/>
  <c r="H139" i="1"/>
  <c r="G139" i="1"/>
  <c r="C139" i="1"/>
  <c r="BO138" i="1"/>
  <c r="BN138" i="1"/>
  <c r="BM138" i="1"/>
  <c r="BL138" i="1"/>
  <c r="BA137" i="1"/>
  <c r="BO137" i="1"/>
  <c r="BN137" i="1"/>
  <c r="AO137" i="1"/>
  <c r="AO135" i="1" s="1"/>
  <c r="AC137" i="1"/>
  <c r="Q137" i="1"/>
  <c r="Q135" i="1"/>
  <c r="P137" i="1"/>
  <c r="BL137" i="1"/>
  <c r="BO136" i="1"/>
  <c r="BN136" i="1"/>
  <c r="BM136" i="1"/>
  <c r="BL136" i="1"/>
  <c r="BA135" i="1"/>
  <c r="BO135" i="1"/>
  <c r="AX135" i="1"/>
  <c r="AU135" i="1"/>
  <c r="AR135" i="1"/>
  <c r="AL135" i="1"/>
  <c r="AI135" i="1"/>
  <c r="AF135" i="1"/>
  <c r="AC135" i="1"/>
  <c r="Z135" i="1"/>
  <c r="W135" i="1"/>
  <c r="T135" i="1"/>
  <c r="N135" i="1"/>
  <c r="K135" i="1"/>
  <c r="H135" i="1"/>
  <c r="G135" i="1"/>
  <c r="C135" i="1"/>
  <c r="BO133" i="1"/>
  <c r="BN133" i="1"/>
  <c r="AO133" i="1"/>
  <c r="AC133" i="1"/>
  <c r="Q133" i="1"/>
  <c r="P133" i="1"/>
  <c r="BL133" i="1"/>
  <c r="BO132" i="1"/>
  <c r="BN132" i="1"/>
  <c r="BM132" i="1"/>
  <c r="BL132" i="1"/>
  <c r="BA131" i="1"/>
  <c r="BO131" i="1"/>
  <c r="AX131" i="1"/>
  <c r="AU131" i="1"/>
  <c r="AR131" i="1"/>
  <c r="AL131" i="1"/>
  <c r="AI131" i="1"/>
  <c r="AF131" i="1"/>
  <c r="AC131" i="1"/>
  <c r="Z131" i="1"/>
  <c r="Z130" i="1"/>
  <c r="W131" i="1"/>
  <c r="T131" i="1"/>
  <c r="N131" i="1"/>
  <c r="K131" i="1"/>
  <c r="K130" i="1" s="1"/>
  <c r="H131" i="1"/>
  <c r="G131" i="1"/>
  <c r="G130" i="1"/>
  <c r="C131" i="1"/>
  <c r="C130" i="1"/>
  <c r="AL130" i="1"/>
  <c r="AL118" i="1"/>
  <c r="AL112" i="1" s="1"/>
  <c r="AF130" i="1"/>
  <c r="AF118" i="1" s="1"/>
  <c r="AF112" i="1" s="1"/>
  <c r="N130" i="1"/>
  <c r="N118" i="1"/>
  <c r="N112" i="1" s="1"/>
  <c r="BA124" i="1"/>
  <c r="BN124" i="1"/>
  <c r="AO124" i="1"/>
  <c r="AO119" i="1" s="1"/>
  <c r="AC124" i="1"/>
  <c r="AC119" i="1" s="1"/>
  <c r="Q124" i="1"/>
  <c r="P119" i="1"/>
  <c r="P118" i="1"/>
  <c r="C118" i="1"/>
  <c r="BA114" i="1"/>
  <c r="BN114" i="1"/>
  <c r="AO114" i="1"/>
  <c r="AC114" i="1"/>
  <c r="Q114" i="1"/>
  <c r="P114" i="1"/>
  <c r="BO113" i="1"/>
  <c r="BN113" i="1"/>
  <c r="BM113" i="1"/>
  <c r="BL113" i="1"/>
  <c r="BQ110" i="1"/>
  <c r="BQ108" i="1" s="1"/>
  <c r="BA110" i="1"/>
  <c r="BN108" i="1"/>
  <c r="AO110" i="1"/>
  <c r="AO108" i="1" s="1"/>
  <c r="AC110" i="1"/>
  <c r="AC108" i="1"/>
  <c r="Q110" i="1"/>
  <c r="P110" i="1"/>
  <c r="P108" i="1" s="1"/>
  <c r="BO109" i="1"/>
  <c r="BN109" i="1"/>
  <c r="BM109" i="1"/>
  <c r="BL109" i="1"/>
  <c r="BA108" i="1"/>
  <c r="BO108" i="1" s="1"/>
  <c r="AX108" i="1"/>
  <c r="AU108" i="1"/>
  <c r="AR108" i="1"/>
  <c r="AL108" i="1"/>
  <c r="AI108" i="1"/>
  <c r="AF108" i="1"/>
  <c r="Z108" i="1"/>
  <c r="W108" i="1"/>
  <c r="T108" i="1"/>
  <c r="Q108" i="1"/>
  <c r="N108" i="1"/>
  <c r="K108" i="1"/>
  <c r="H108" i="1"/>
  <c r="C108" i="1"/>
  <c r="BQ107" i="1"/>
  <c r="BA107" i="1"/>
  <c r="BD107" i="1" s="1"/>
  <c r="BC107" i="1"/>
  <c r="E107" i="1" s="1"/>
  <c r="BQ106" i="1"/>
  <c r="BA106" i="1"/>
  <c r="AO106" i="1"/>
  <c r="AO104" i="1" s="1"/>
  <c r="AC106" i="1"/>
  <c r="AC104" i="1" s="1"/>
  <c r="Q106" i="1"/>
  <c r="BD106" i="1" s="1"/>
  <c r="BD104" i="1" s="1"/>
  <c r="P106" i="1"/>
  <c r="BO105" i="1"/>
  <c r="BN105" i="1"/>
  <c r="BM105" i="1"/>
  <c r="BL105" i="1"/>
  <c r="BA104" i="1"/>
  <c r="BO104" i="1" s="1"/>
  <c r="AX104" i="1"/>
  <c r="AU104" i="1"/>
  <c r="AR104" i="1"/>
  <c r="AL104" i="1"/>
  <c r="AI104" i="1"/>
  <c r="AF104" i="1"/>
  <c r="Z104" i="1"/>
  <c r="W104" i="1"/>
  <c r="T104" i="1"/>
  <c r="Q104" i="1"/>
  <c r="N104" i="1"/>
  <c r="K104" i="1"/>
  <c r="H104" i="1"/>
  <c r="G104" i="1"/>
  <c r="C104" i="1"/>
  <c r="BO103" i="1"/>
  <c r="BN103" i="1"/>
  <c r="BM103" i="1"/>
  <c r="BL103" i="1"/>
  <c r="BA102" i="1"/>
  <c r="BO102" i="1"/>
  <c r="BN102" i="1"/>
  <c r="AO102" i="1"/>
  <c r="AO100" i="1" s="1"/>
  <c r="AC102" i="1"/>
  <c r="Q102" i="1"/>
  <c r="Q100" i="1"/>
  <c r="P102" i="1"/>
  <c r="BL102" i="1"/>
  <c r="BO101" i="1"/>
  <c r="BN101" i="1"/>
  <c r="BM101" i="1"/>
  <c r="BL101" i="1"/>
  <c r="BA100" i="1"/>
  <c r="BO100" i="1"/>
  <c r="AX100" i="1"/>
  <c r="AU100" i="1"/>
  <c r="AR100" i="1"/>
  <c r="AL100" i="1"/>
  <c r="AI100" i="1"/>
  <c r="AF100" i="1"/>
  <c r="AC100" i="1"/>
  <c r="Z100" i="1"/>
  <c r="W100" i="1"/>
  <c r="T100" i="1"/>
  <c r="N100" i="1"/>
  <c r="K100" i="1"/>
  <c r="H100" i="1"/>
  <c r="G100" i="1"/>
  <c r="C100" i="1"/>
  <c r="BA99" i="1"/>
  <c r="BA96" i="1"/>
  <c r="BO96" i="1" s="1"/>
  <c r="AO99" i="1"/>
  <c r="AC99" i="1"/>
  <c r="Q99" i="1"/>
  <c r="P99" i="1"/>
  <c r="BC99" i="1" s="1"/>
  <c r="C99" i="1"/>
  <c r="C96" i="1" s="1"/>
  <c r="C155" i="1" s="1"/>
  <c r="C162" i="1" s="1"/>
  <c r="BO98" i="1"/>
  <c r="BN98" i="1"/>
  <c r="AO98" i="1"/>
  <c r="AC98" i="1"/>
  <c r="AC96" i="1" s="1"/>
  <c r="Q98" i="1"/>
  <c r="Q96" i="1" s="1"/>
  <c r="P98" i="1"/>
  <c r="BL98" i="1"/>
  <c r="BO97" i="1"/>
  <c r="BN97" i="1"/>
  <c r="BM97" i="1"/>
  <c r="BL97" i="1"/>
  <c r="AX96" i="1"/>
  <c r="AU96" i="1"/>
  <c r="AR96" i="1"/>
  <c r="AL96" i="1"/>
  <c r="AI96" i="1"/>
  <c r="AF96" i="1"/>
  <c r="Z96" i="1"/>
  <c r="W96" i="1"/>
  <c r="T96" i="1"/>
  <c r="N96" i="1"/>
  <c r="K96" i="1"/>
  <c r="H96" i="1"/>
  <c r="G96" i="1"/>
  <c r="G95" i="1"/>
  <c r="BA84" i="1"/>
  <c r="P84" i="1"/>
  <c r="P82" i="1" s="1"/>
  <c r="BA92" i="1"/>
  <c r="BO92" i="1" s="1"/>
  <c r="BN92" i="1"/>
  <c r="AO92" i="1"/>
  <c r="AC92" i="1"/>
  <c r="Q92" i="1"/>
  <c r="BD92" i="1" s="1"/>
  <c r="P92" i="1"/>
  <c r="BL92" i="1"/>
  <c r="BA91" i="1"/>
  <c r="BO91" i="1"/>
  <c r="BN91" i="1"/>
  <c r="AO91" i="1"/>
  <c r="AC91" i="1"/>
  <c r="Q91" i="1"/>
  <c r="P91" i="1"/>
  <c r="BL91" i="1"/>
  <c r="BO90" i="1"/>
  <c r="BN90" i="1"/>
  <c r="BM90" i="1"/>
  <c r="BL90" i="1"/>
  <c r="BO89" i="1"/>
  <c r="BN89" i="1"/>
  <c r="BM89" i="1"/>
  <c r="BL89" i="1"/>
  <c r="BA88" i="1"/>
  <c r="BO88" i="1"/>
  <c r="BN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BM88" i="1"/>
  <c r="N88" i="1"/>
  <c r="K88" i="1"/>
  <c r="H88" i="1"/>
  <c r="C88" i="1"/>
  <c r="BD82" i="1"/>
  <c r="BA82" i="1"/>
  <c r="BO82" i="1" s="1"/>
  <c r="AX82" i="1"/>
  <c r="AU82" i="1"/>
  <c r="AR82" i="1"/>
  <c r="AO82" i="1"/>
  <c r="AL82" i="1"/>
  <c r="AI82" i="1"/>
  <c r="AF82" i="1"/>
  <c r="AC82" i="1"/>
  <c r="Z82" i="1"/>
  <c r="W82" i="1"/>
  <c r="T82" i="1"/>
  <c r="Q82" i="1"/>
  <c r="BM82" i="1"/>
  <c r="N82" i="1"/>
  <c r="K82" i="1"/>
  <c r="H82" i="1"/>
  <c r="G82" i="1"/>
  <c r="G158" i="1" s="1"/>
  <c r="C82" i="1"/>
  <c r="AX62" i="1"/>
  <c r="AX58" i="1"/>
  <c r="AX46" i="1" s="1"/>
  <c r="AU62" i="1"/>
  <c r="AU58" i="1" s="1"/>
  <c r="AU46" i="1" s="1"/>
  <c r="AR62" i="1"/>
  <c r="AR58" i="1" s="1"/>
  <c r="AR46" i="1" s="1"/>
  <c r="AL62" i="1"/>
  <c r="AL58" i="1"/>
  <c r="AL46" i="1" s="1"/>
  <c r="AI62" i="1"/>
  <c r="AI58" i="1" s="1"/>
  <c r="AI46" i="1" s="1"/>
  <c r="AF62" i="1"/>
  <c r="AF58" i="1"/>
  <c r="AF46" i="1" s="1"/>
  <c r="AC62" i="1"/>
  <c r="AC58" i="1" s="1"/>
  <c r="AC46" i="1" s="1"/>
  <c r="AC155" i="1" s="1"/>
  <c r="Z62" i="1"/>
  <c r="Z58" i="1"/>
  <c r="Z46" i="1" s="1"/>
  <c r="W62" i="1"/>
  <c r="W58" i="1" s="1"/>
  <c r="W46" i="1" s="1"/>
  <c r="W25" i="1" s="1"/>
  <c r="W20" i="1" s="1"/>
  <c r="W19" i="1" s="1"/>
  <c r="W11" i="1" s="1"/>
  <c r="T62" i="1"/>
  <c r="T58" i="1"/>
  <c r="T46" i="1" s="1"/>
  <c r="N62" i="1"/>
  <c r="N58" i="1" s="1"/>
  <c r="N46" i="1" s="1"/>
  <c r="K62" i="1"/>
  <c r="K58" i="1"/>
  <c r="H62" i="1"/>
  <c r="H58" i="1"/>
  <c r="H46" i="1"/>
  <c r="C62" i="1"/>
  <c r="C46" i="1"/>
  <c r="BA22" i="1"/>
  <c r="AO22" i="1"/>
  <c r="AC22" i="1"/>
  <c r="Q22" i="1"/>
  <c r="P22" i="1"/>
  <c r="BC22" i="1"/>
  <c r="BO21" i="1"/>
  <c r="BN21" i="1"/>
  <c r="BM21" i="1"/>
  <c r="BL21" i="1"/>
  <c r="BA8" i="1"/>
  <c r="P8" i="1"/>
  <c r="BA15" i="1"/>
  <c r="BO15" i="1"/>
  <c r="BN15" i="1"/>
  <c r="AO15" i="1"/>
  <c r="AC15" i="1"/>
  <c r="Q15" i="1"/>
  <c r="BM15" i="1" s="1"/>
  <c r="P15" i="1"/>
  <c r="BL15" i="1" s="1"/>
  <c r="BA14" i="1"/>
  <c r="BO14" i="1" s="1"/>
  <c r="BN14" i="1"/>
  <c r="AO14" i="1"/>
  <c r="AC14" i="1"/>
  <c r="Q14" i="1"/>
  <c r="P14" i="1"/>
  <c r="BL14" i="1" s="1"/>
  <c r="BO13" i="1"/>
  <c r="BN13" i="1"/>
  <c r="BM13" i="1"/>
  <c r="BL13" i="1"/>
  <c r="BO12" i="1"/>
  <c r="BN12" i="1"/>
  <c r="BM12" i="1"/>
  <c r="BL12" i="1"/>
  <c r="BD6" i="1"/>
  <c r="BA6" i="1"/>
  <c r="BO6" i="1"/>
  <c r="AX6" i="1"/>
  <c r="AU6" i="1"/>
  <c r="AR6" i="1"/>
  <c r="AO6" i="1"/>
  <c r="AL6" i="1"/>
  <c r="AI6" i="1"/>
  <c r="AF6" i="1"/>
  <c r="AC6" i="1"/>
  <c r="Z6" i="1"/>
  <c r="W6" i="1"/>
  <c r="T6" i="1"/>
  <c r="Q6" i="1"/>
  <c r="BM6" i="1" s="1"/>
  <c r="P6" i="1"/>
  <c r="N6" i="1"/>
  <c r="K6" i="1"/>
  <c r="H6" i="1"/>
  <c r="G6" i="1"/>
  <c r="C6" i="1"/>
  <c r="BN156" i="1"/>
  <c r="BO156" i="1"/>
  <c r="AL157" i="1"/>
  <c r="AX159" i="1"/>
  <c r="AX158" i="1"/>
  <c r="AU158" i="1"/>
  <c r="AU159" i="1"/>
  <c r="AR159" i="1"/>
  <c r="AR158" i="1"/>
  <c r="AL159" i="1"/>
  <c r="AL158" i="1"/>
  <c r="AI159" i="1"/>
  <c r="AI158" i="1"/>
  <c r="AF159" i="1"/>
  <c r="AF158" i="1"/>
  <c r="Z158" i="1"/>
  <c r="Z159" i="1"/>
  <c r="W159" i="1"/>
  <c r="W158" i="1"/>
  <c r="T159" i="1"/>
  <c r="T158" i="1"/>
  <c r="N159" i="1"/>
  <c r="N158" i="1"/>
  <c r="K159" i="1"/>
  <c r="K158" i="1"/>
  <c r="H159" i="1"/>
  <c r="H158" i="1"/>
  <c r="BA158" i="1"/>
  <c r="BO158" i="1"/>
  <c r="AO159" i="1"/>
  <c r="BA159" i="1"/>
  <c r="BO159" i="1" s="1"/>
  <c r="AC159" i="1"/>
  <c r="AC158" i="1"/>
  <c r="Q159" i="1"/>
  <c r="C158" i="1"/>
  <c r="C159" i="1"/>
  <c r="C157" i="1"/>
  <c r="E156" i="1"/>
  <c r="BL156" i="1"/>
  <c r="BM156" i="1"/>
  <c r="BM159" i="1"/>
  <c r="BM124" i="1"/>
  <c r="Q119" i="1"/>
  <c r="BM119" i="1" s="1"/>
  <c r="BO124" i="1"/>
  <c r="BA119" i="1"/>
  <c r="BO119" i="1"/>
  <c r="AI130" i="1"/>
  <c r="AO131" i="1"/>
  <c r="P135" i="1"/>
  <c r="BL135" i="1" s="1"/>
  <c r="P139" i="1"/>
  <c r="BM102" i="1"/>
  <c r="W130" i="1"/>
  <c r="W157" i="1" s="1"/>
  <c r="AU130" i="1"/>
  <c r="BM133" i="1"/>
  <c r="BM137" i="1"/>
  <c r="AO96" i="1"/>
  <c r="BC124" i="1"/>
  <c r="P88" i="1"/>
  <c r="BL114" i="1"/>
  <c r="P112" i="1"/>
  <c r="BL112" i="1" s="1"/>
  <c r="BC145" i="1"/>
  <c r="BC143" i="1" s="1"/>
  <c r="E143" i="1" s="1"/>
  <c r="P143" i="1"/>
  <c r="P19" i="1"/>
  <c r="BL19" i="1" s="1"/>
  <c r="C112" i="1"/>
  <c r="W118" i="1"/>
  <c r="W112" i="1"/>
  <c r="AI118" i="1"/>
  <c r="AI112" i="1"/>
  <c r="BC84" i="1"/>
  <c r="BC82" i="1"/>
  <c r="E82" i="1" s="1"/>
  <c r="BC106" i="1"/>
  <c r="BC104" i="1" s="1"/>
  <c r="E104" i="1" s="1"/>
  <c r="P104" i="1"/>
  <c r="BL104" i="1"/>
  <c r="BM114" i="1"/>
  <c r="BO114" i="1"/>
  <c r="Q131" i="1"/>
  <c r="BM131" i="1"/>
  <c r="BN139" i="1"/>
  <c r="BD99" i="1"/>
  <c r="BC110" i="1"/>
  <c r="BC108" i="1"/>
  <c r="E108" i="1" s="1"/>
  <c r="P131" i="1"/>
  <c r="BL131" i="1" s="1"/>
  <c r="BD141" i="1"/>
  <c r="Q139" i="1"/>
  <c r="BD145" i="1"/>
  <c r="BD143" i="1" s="1"/>
  <c r="Q143" i="1"/>
  <c r="BS142" i="1"/>
  <c r="E142" i="1"/>
  <c r="E159" i="1" s="1"/>
  <c r="BD133" i="1"/>
  <c r="BD131" i="1" s="1"/>
  <c r="BD158" i="1" s="1"/>
  <c r="BC137" i="1"/>
  <c r="BC135" i="1" s="1"/>
  <c r="E135" i="1" s="1"/>
  <c r="BC133" i="1"/>
  <c r="BC131" i="1"/>
  <c r="BD137" i="1"/>
  <c r="BD135" i="1"/>
  <c r="BD147" i="1"/>
  <c r="BL124" i="1"/>
  <c r="BS106" i="1"/>
  <c r="BS107" i="1"/>
  <c r="BD98" i="1"/>
  <c r="BD96" i="1"/>
  <c r="BC102" i="1"/>
  <c r="BC100" i="1"/>
  <c r="E100" i="1" s="1"/>
  <c r="BC114" i="1"/>
  <c r="BC112" i="1" s="1"/>
  <c r="BC98" i="1"/>
  <c r="BD102" i="1"/>
  <c r="BD100" i="1"/>
  <c r="BD114" i="1"/>
  <c r="BD91" i="1"/>
  <c r="BC91" i="1"/>
  <c r="E91" i="1"/>
  <c r="BN20" i="1"/>
  <c r="BL20" i="1"/>
  <c r="BC8" i="1"/>
  <c r="BD14" i="1"/>
  <c r="BC15" i="1"/>
  <c r="E15" i="1"/>
  <c r="BC14" i="1"/>
  <c r="E14" i="1"/>
  <c r="BD15" i="1"/>
  <c r="BC119" i="1"/>
  <c r="E119" i="1" s="1"/>
  <c r="BC6" i="1"/>
  <c r="E6" i="1" s="1"/>
  <c r="E110" i="1"/>
  <c r="E147" i="1"/>
  <c r="E114" i="1"/>
  <c r="BN19" i="1"/>
  <c r="BN11" i="1"/>
  <c r="BC36" i="2"/>
  <c r="BM98" i="1"/>
  <c r="BQ104" i="1"/>
  <c r="BQ139" i="1"/>
  <c r="BQ130" i="1" s="1"/>
  <c r="BL48" i="2"/>
  <c r="BS104" i="1"/>
  <c r="H46" i="3"/>
  <c r="H155" i="3" s="1"/>
  <c r="H162" i="3" s="1"/>
  <c r="T46" i="3"/>
  <c r="Z46" i="3"/>
  <c r="P88" i="2"/>
  <c r="BL88" i="2" s="1"/>
  <c r="AZ88" i="2"/>
  <c r="BN88" i="2" s="1"/>
  <c r="BA104" i="2"/>
  <c r="BO104" i="2" s="1"/>
  <c r="BD106" i="2"/>
  <c r="BD104" i="2" s="1"/>
  <c r="BC110" i="2"/>
  <c r="P131" i="2"/>
  <c r="T130" i="2"/>
  <c r="T157" i="2" s="1"/>
  <c r="AX130" i="2"/>
  <c r="AX157" i="2" s="1"/>
  <c r="P135" i="2"/>
  <c r="BM14" i="3"/>
  <c r="Q135" i="3"/>
  <c r="BC139" i="1"/>
  <c r="E139" i="1"/>
  <c r="E141" i="1"/>
  <c r="BS141" i="1"/>
  <c r="BS139" i="1" s="1"/>
  <c r="BS110" i="2"/>
  <c r="BS108" i="2" s="1"/>
  <c r="BC108" i="2"/>
  <c r="E108" i="2" s="1"/>
  <c r="E110" i="2"/>
  <c r="E137" i="1"/>
  <c r="BS110" i="1"/>
  <c r="BS108" i="1" s="1"/>
  <c r="BS145" i="1"/>
  <c r="BS143" i="1" s="1"/>
  <c r="E145" i="1"/>
  <c r="P11" i="1"/>
  <c r="BL11" i="1" s="1"/>
  <c r="BM14" i="1"/>
  <c r="T118" i="2"/>
  <c r="T112" i="2"/>
  <c r="T95" i="2" s="1"/>
  <c r="AF118" i="2"/>
  <c r="AF112" i="2"/>
  <c r="AF95" i="2" s="1"/>
  <c r="AX118" i="2"/>
  <c r="AX112" i="2" s="1"/>
  <c r="AX95" i="2" s="1"/>
  <c r="BC127" i="1"/>
  <c r="BC125" i="1" s="1"/>
  <c r="AT118" i="3"/>
  <c r="BC127" i="3"/>
  <c r="BS127" i="3"/>
  <c r="BS125" i="3" s="1"/>
  <c r="AT118" i="2"/>
  <c r="BC127" i="2"/>
  <c r="BC125" i="2"/>
  <c r="BL139" i="1"/>
  <c r="AQ118" i="1"/>
  <c r="BL121" i="1"/>
  <c r="AW159" i="2"/>
  <c r="BL119" i="2"/>
  <c r="BL119" i="1"/>
  <c r="AZ125" i="1"/>
  <c r="BN125" i="1" s="1"/>
  <c r="BC125" i="3"/>
  <c r="AZ125" i="2"/>
  <c r="AZ118" i="2"/>
  <c r="BN118" i="2" s="1"/>
  <c r="BS36" i="2"/>
  <c r="E36" i="2"/>
  <c r="P130" i="2"/>
  <c r="AW157" i="3"/>
  <c r="BN46" i="2"/>
  <c r="Z118" i="1"/>
  <c r="Z112" i="1" s="1"/>
  <c r="Z95" i="1" s="1"/>
  <c r="BA135" i="2"/>
  <c r="BO135" i="2"/>
  <c r="BM137" i="2"/>
  <c r="W95" i="1"/>
  <c r="P100" i="1"/>
  <c r="AQ95" i="1"/>
  <c r="H95" i="3"/>
  <c r="AZ95" i="3"/>
  <c r="BN95" i="3"/>
  <c r="BM62" i="3"/>
  <c r="Q125" i="3"/>
  <c r="Q75" i="1"/>
  <c r="H58" i="2"/>
  <c r="H46" i="2" s="1"/>
  <c r="N58" i="2"/>
  <c r="N46" i="2" s="1"/>
  <c r="AU58" i="2"/>
  <c r="AU46" i="2" s="1"/>
  <c r="BD58" i="2"/>
  <c r="BD46" i="2" s="1"/>
  <c r="BL28" i="1"/>
  <c r="P30" i="1"/>
  <c r="AE158" i="2"/>
  <c r="BM108" i="2"/>
  <c r="BL98" i="2"/>
  <c r="AZ96" i="2"/>
  <c r="M158" i="2"/>
  <c r="P96" i="2"/>
  <c r="Q96" i="2"/>
  <c r="Q62" i="1"/>
  <c r="Q58" i="1" s="1"/>
  <c r="Q46" i="1" s="1"/>
  <c r="Q155" i="1" s="1"/>
  <c r="BN58" i="1"/>
  <c r="BC44" i="1"/>
  <c r="BC42" i="1" s="1"/>
  <c r="BL42" i="1"/>
  <c r="BC44" i="2"/>
  <c r="BC42" i="2" s="1"/>
  <c r="E42" i="2" s="1"/>
  <c r="BC60" i="1"/>
  <c r="E60" i="1" s="1"/>
  <c r="P58" i="3"/>
  <c r="BL46" i="2"/>
  <c r="BC77" i="2"/>
  <c r="BC75" i="2"/>
  <c r="AI157" i="2"/>
  <c r="AI118" i="2"/>
  <c r="AI112" i="2" s="1"/>
  <c r="AI95" i="2" s="1"/>
  <c r="AL118" i="2"/>
  <c r="AL112" i="2"/>
  <c r="AL95" i="2" s="1"/>
  <c r="AL157" i="2"/>
  <c r="G159" i="2"/>
  <c r="AQ159" i="2"/>
  <c r="Z157" i="2"/>
  <c r="AZ131" i="2"/>
  <c r="BN131" i="2" s="1"/>
  <c r="BC141" i="2"/>
  <c r="BS141" i="2" s="1"/>
  <c r="BS139" i="2" s="1"/>
  <c r="AH159" i="2"/>
  <c r="BS106" i="2"/>
  <c r="BS104" i="2" s="1"/>
  <c r="BN139" i="2"/>
  <c r="BN96" i="2"/>
  <c r="E44" i="1"/>
  <c r="BS44" i="1"/>
  <c r="BS42" i="1"/>
  <c r="E42" i="1"/>
  <c r="BS44" i="2"/>
  <c r="BS42" i="2"/>
  <c r="E44" i="2"/>
  <c r="BC58" i="1"/>
  <c r="E58" i="1" s="1"/>
  <c r="BS77" i="2"/>
  <c r="BS75" i="2" s="1"/>
  <c r="BS46" i="2" s="1"/>
  <c r="BS155" i="2" s="1"/>
  <c r="E77" i="2"/>
  <c r="BN63" i="2"/>
  <c r="BL63" i="2"/>
  <c r="AZ62" i="1"/>
  <c r="BN62" i="1"/>
  <c r="BN63" i="1"/>
  <c r="P62" i="1"/>
  <c r="M157" i="1"/>
  <c r="AW157" i="1"/>
  <c r="S157" i="1"/>
  <c r="BC6" i="2"/>
  <c r="E6" i="2"/>
  <c r="BD15" i="3"/>
  <c r="S157" i="3"/>
  <c r="G25" i="3"/>
  <c r="G157" i="3"/>
  <c r="M25" i="3"/>
  <c r="M157" i="3"/>
  <c r="V25" i="3"/>
  <c r="V157" i="3"/>
  <c r="AE25" i="3"/>
  <c r="AT25" i="3"/>
  <c r="AT157" i="3"/>
  <c r="BL28" i="3"/>
  <c r="H25" i="3"/>
  <c r="H20" i="3" s="1"/>
  <c r="H19" i="3" s="1"/>
  <c r="H11" i="3" s="1"/>
  <c r="Q130" i="1"/>
  <c r="BM92" i="1"/>
  <c r="BC92" i="1"/>
  <c r="E92" i="1"/>
  <c r="AI95" i="1"/>
  <c r="P96" i="1"/>
  <c r="BL96" i="1" s="1"/>
  <c r="AU157" i="1"/>
  <c r="AI157" i="1"/>
  <c r="K46" i="1"/>
  <c r="K25" i="1" s="1"/>
  <c r="K20" i="1" s="1"/>
  <c r="K19" i="1" s="1"/>
  <c r="K11" i="1" s="1"/>
  <c r="BN125" i="2"/>
  <c r="AC46" i="3"/>
  <c r="AC155" i="3"/>
  <c r="AT159" i="3"/>
  <c r="BM135" i="3"/>
  <c r="AO158" i="3"/>
  <c r="AU158" i="3"/>
  <c r="N158" i="3"/>
  <c r="BC114" i="3"/>
  <c r="BC112" i="3" s="1"/>
  <c r="BC92" i="3"/>
  <c r="BC84" i="3"/>
  <c r="BC82" i="3"/>
  <c r="AE95" i="3"/>
  <c r="AH95" i="3"/>
  <c r="AK95" i="3"/>
  <c r="AK158" i="3"/>
  <c r="BQ95" i="3"/>
  <c r="P108" i="3"/>
  <c r="BL108" i="3" s="1"/>
  <c r="S118" i="3"/>
  <c r="V118" i="3"/>
  <c r="V159" i="3"/>
  <c r="Y118" i="3"/>
  <c r="AN95" i="3"/>
  <c r="BL139" i="3"/>
  <c r="BC150" i="3"/>
  <c r="AC158" i="3"/>
  <c r="BM158" i="3" s="1"/>
  <c r="AI158" i="3"/>
  <c r="AE130" i="3"/>
  <c r="AH130" i="3"/>
  <c r="AK130" i="3"/>
  <c r="S130" i="3"/>
  <c r="Y130" i="3"/>
  <c r="BC141" i="3"/>
  <c r="BC88" i="3"/>
  <c r="AC130" i="3"/>
  <c r="AC157" i="3" s="1"/>
  <c r="AF130" i="3"/>
  <c r="AF118" i="3" s="1"/>
  <c r="AF112" i="3" s="1"/>
  <c r="AF95" i="3" s="1"/>
  <c r="AL130" i="3"/>
  <c r="AL118" i="3" s="1"/>
  <c r="AL112" i="3" s="1"/>
  <c r="AL95" i="3" s="1"/>
  <c r="AO119" i="3"/>
  <c r="BC152" i="3"/>
  <c r="AN147" i="3"/>
  <c r="AB147" i="3"/>
  <c r="BL147" i="3"/>
  <c r="BM121" i="3"/>
  <c r="Q119" i="3"/>
  <c r="BM119" i="3" s="1"/>
  <c r="BC149" i="3"/>
  <c r="AZ147" i="3"/>
  <c r="BN147" i="3"/>
  <c r="BC123" i="3"/>
  <c r="P119" i="3"/>
  <c r="AU95" i="3"/>
  <c r="Y158" i="3"/>
  <c r="AF157" i="3"/>
  <c r="AI157" i="3"/>
  <c r="BM91" i="3"/>
  <c r="BD91" i="3"/>
  <c r="BD88" i="3" s="1"/>
  <c r="AW95" i="3"/>
  <c r="AW158" i="3" s="1"/>
  <c r="BL98" i="3"/>
  <c r="BC98" i="3"/>
  <c r="BC96" i="3"/>
  <c r="BD110" i="3"/>
  <c r="BD108" i="3"/>
  <c r="Q108" i="3"/>
  <c r="BM108" i="3"/>
  <c r="K130" i="3"/>
  <c r="K118" i="3"/>
  <c r="K112" i="3" s="1"/>
  <c r="K95" i="3" s="1"/>
  <c r="K158" i="3"/>
  <c r="T130" i="3"/>
  <c r="T118" i="3" s="1"/>
  <c r="T112" i="3" s="1"/>
  <c r="T95" i="3" s="1"/>
  <c r="T158" i="3"/>
  <c r="W130" i="3"/>
  <c r="W118" i="3"/>
  <c r="W112" i="3" s="1"/>
  <c r="W95" i="3" s="1"/>
  <c r="Z130" i="3"/>
  <c r="Z118" i="3"/>
  <c r="Z112" i="3" s="1"/>
  <c r="Z95" i="3" s="1"/>
  <c r="Z158" i="3"/>
  <c r="AR130" i="3"/>
  <c r="AR118" i="3" s="1"/>
  <c r="AR112" i="3" s="1"/>
  <c r="AR95" i="3" s="1"/>
  <c r="AR158" i="3"/>
  <c r="AX130" i="3"/>
  <c r="AX118" i="3" s="1"/>
  <c r="AX112" i="3" s="1"/>
  <c r="AX95" i="3" s="1"/>
  <c r="AX158" i="3"/>
  <c r="BO131" i="3"/>
  <c r="BA158" i="3"/>
  <c r="BO158" i="3" s="1"/>
  <c r="BA130" i="3"/>
  <c r="BO130" i="3" s="1"/>
  <c r="P135" i="3"/>
  <c r="BL135" i="3" s="1"/>
  <c r="BC137" i="3"/>
  <c r="BC135" i="3" s="1"/>
  <c r="AB130" i="3"/>
  <c r="AZ135" i="3"/>
  <c r="BN137" i="3"/>
  <c r="J130" i="3"/>
  <c r="BM143" i="3"/>
  <c r="BD121" i="3"/>
  <c r="BD119" i="3"/>
  <c r="BN121" i="3"/>
  <c r="BC121" i="3"/>
  <c r="BC119" i="3" s="1"/>
  <c r="BC118" i="3" s="1"/>
  <c r="AZ119" i="3"/>
  <c r="Q130" i="3"/>
  <c r="Q118" i="3" s="1"/>
  <c r="H157" i="3"/>
  <c r="T157" i="3"/>
  <c r="Z157" i="3"/>
  <c r="G95" i="3"/>
  <c r="J95" i="3"/>
  <c r="M95" i="3"/>
  <c r="M158" i="3"/>
  <c r="S95" i="3"/>
  <c r="S158" i="3"/>
  <c r="V95" i="3"/>
  <c r="AQ95" i="3"/>
  <c r="AQ155" i="3" s="1"/>
  <c r="AQ162" i="3" s="1"/>
  <c r="AT95" i="3"/>
  <c r="AB95" i="3"/>
  <c r="AB119" i="3"/>
  <c r="AB118" i="3" s="1"/>
  <c r="AN119" i="3"/>
  <c r="AN118" i="3" s="1"/>
  <c r="G130" i="3"/>
  <c r="BM139" i="3"/>
  <c r="BD141" i="3"/>
  <c r="BD139" i="3" s="1"/>
  <c r="G118" i="3"/>
  <c r="J118" i="3"/>
  <c r="M118" i="3"/>
  <c r="M159" i="3" s="1"/>
  <c r="AE118" i="3"/>
  <c r="AH118" i="3"/>
  <c r="AK118" i="3"/>
  <c r="AQ118" i="3"/>
  <c r="AQ159" i="3"/>
  <c r="AZ159" i="3" s="1"/>
  <c r="BN159" i="3" s="1"/>
  <c r="AW118" i="3"/>
  <c r="AW159" i="3"/>
  <c r="BN75" i="2"/>
  <c r="AZ62" i="2"/>
  <c r="BN62" i="2" s="1"/>
  <c r="BC30" i="2"/>
  <c r="E30" i="2" s="1"/>
  <c r="C25" i="2"/>
  <c r="C20" i="2" s="1"/>
  <c r="BC150" i="2"/>
  <c r="BC152" i="2"/>
  <c r="BC38" i="2"/>
  <c r="BC34" i="2" s="1"/>
  <c r="E34" i="2" s="1"/>
  <c r="BC65" i="1"/>
  <c r="BS41" i="3"/>
  <c r="BS34" i="3"/>
  <c r="BM125" i="3"/>
  <c r="AC118" i="3"/>
  <c r="AC112" i="3" s="1"/>
  <c r="AC95" i="3" s="1"/>
  <c r="N157" i="3"/>
  <c r="N118" i="3"/>
  <c r="N112" i="3" s="1"/>
  <c r="N95" i="3" s="1"/>
  <c r="AO157" i="3"/>
  <c r="AO118" i="3"/>
  <c r="AO112" i="3" s="1"/>
  <c r="AO95" i="3" s="1"/>
  <c r="BS145" i="3"/>
  <c r="BS143" i="3"/>
  <c r="BC143" i="3"/>
  <c r="AQ158" i="3"/>
  <c r="BL104" i="3"/>
  <c r="AN130" i="3"/>
  <c r="S159" i="3"/>
  <c r="AH159" i="3"/>
  <c r="BD26" i="3"/>
  <c r="AT155" i="3"/>
  <c r="AW155" i="3"/>
  <c r="BM26" i="3"/>
  <c r="BM130" i="3"/>
  <c r="J158" i="3"/>
  <c r="BM104" i="3"/>
  <c r="J159" i="3"/>
  <c r="N58" i="3"/>
  <c r="N46" i="3"/>
  <c r="BM63" i="3"/>
  <c r="AK62" i="3"/>
  <c r="BM42" i="3"/>
  <c r="BC104" i="3"/>
  <c r="BS106" i="3"/>
  <c r="BS104" i="3" s="1"/>
  <c r="BS110" i="3"/>
  <c r="BS108" i="3" s="1"/>
  <c r="BC108" i="3"/>
  <c r="S155" i="3"/>
  <c r="S162" i="3" s="1"/>
  <c r="AH158" i="3"/>
  <c r="AR157" i="3"/>
  <c r="AE158" i="3"/>
  <c r="BD96" i="3"/>
  <c r="BD104" i="3"/>
  <c r="AU157" i="3"/>
  <c r="AE159" i="3"/>
  <c r="BL125" i="3"/>
  <c r="K58" i="3"/>
  <c r="K46" i="3"/>
  <c r="AI46" i="3"/>
  <c r="AF58" i="3"/>
  <c r="AF46" i="3" s="1"/>
  <c r="AR58" i="3"/>
  <c r="AR46" i="3" s="1"/>
  <c r="AX58" i="3"/>
  <c r="AX46" i="3" s="1"/>
  <c r="AB26" i="3"/>
  <c r="BL26" i="3" s="1"/>
  <c r="BC37" i="3"/>
  <c r="BC34" i="3" s="1"/>
  <c r="BA34" i="3"/>
  <c r="BO34" i="3" s="1"/>
  <c r="BM6" i="3"/>
  <c r="AB11" i="3"/>
  <c r="BL11" i="3"/>
  <c r="P19" i="3"/>
  <c r="BL19" i="3"/>
  <c r="G158" i="3"/>
  <c r="AT158" i="3"/>
  <c r="P112" i="3"/>
  <c r="BL112" i="3"/>
  <c r="BM114" i="3"/>
  <c r="AO58" i="3"/>
  <c r="BL42" i="3"/>
  <c r="Z155" i="3"/>
  <c r="Z162" i="3" s="1"/>
  <c r="Z25" i="3"/>
  <c r="Z20" i="3" s="1"/>
  <c r="Z19" i="3" s="1"/>
  <c r="Z11" i="3" s="1"/>
  <c r="T155" i="3"/>
  <c r="T162" i="3" s="1"/>
  <c r="T25" i="3"/>
  <c r="T20" i="3"/>
  <c r="T19" i="3" s="1"/>
  <c r="T11" i="3" s="1"/>
  <c r="BD130" i="3"/>
  <c r="BD158" i="3"/>
  <c r="AZ130" i="3"/>
  <c r="BN130" i="3" s="1"/>
  <c r="BN135" i="3"/>
  <c r="BC147" i="3"/>
  <c r="P130" i="3"/>
  <c r="BL130" i="3" s="1"/>
  <c r="BS141" i="3"/>
  <c r="BS139" i="3" s="1"/>
  <c r="BS130" i="3" s="1"/>
  <c r="BS112" i="3" s="1"/>
  <c r="BS95" i="3" s="1"/>
  <c r="BC139" i="3"/>
  <c r="BO125" i="3"/>
  <c r="BA118" i="3"/>
  <c r="BC11" i="3"/>
  <c r="BC8" i="3"/>
  <c r="BC6" i="3" s="1"/>
  <c r="P88" i="3"/>
  <c r="BL88" i="3" s="1"/>
  <c r="Q88" i="3"/>
  <c r="Q46" i="3" s="1"/>
  <c r="AZ88" i="3"/>
  <c r="BN88" i="3" s="1"/>
  <c r="BA88" i="3"/>
  <c r="P96" i="3"/>
  <c r="Q96" i="3"/>
  <c r="BA104" i="3"/>
  <c r="W58" i="3"/>
  <c r="W46" i="3" s="1"/>
  <c r="BA62" i="3"/>
  <c r="P75" i="3"/>
  <c r="BD77" i="3"/>
  <c r="BD75" i="3" s="1"/>
  <c r="BD62" i="3" s="1"/>
  <c r="BD58" i="3" s="1"/>
  <c r="BD46" i="3" s="1"/>
  <c r="BD155" i="3" s="1"/>
  <c r="BD162" i="3" s="1"/>
  <c r="BC26" i="3"/>
  <c r="BN28" i="3"/>
  <c r="AZ26" i="3"/>
  <c r="BL32" i="3"/>
  <c r="P30" i="3"/>
  <c r="AK25" i="3"/>
  <c r="AC34" i="3"/>
  <c r="BD36" i="3"/>
  <c r="BD34" i="3"/>
  <c r="BC66" i="3"/>
  <c r="BC65" i="3"/>
  <c r="P63" i="3"/>
  <c r="AB34" i="3"/>
  <c r="BL48" i="3"/>
  <c r="BN46" i="3"/>
  <c r="BN48" i="3"/>
  <c r="AZ58" i="3"/>
  <c r="BN58" i="3" s="1"/>
  <c r="AN77" i="3"/>
  <c r="AN75" i="3" s="1"/>
  <c r="AH75" i="3"/>
  <c r="AH62" i="3"/>
  <c r="AB75" i="3"/>
  <c r="BC152" i="1"/>
  <c r="AB147" i="1"/>
  <c r="BL147" i="1"/>
  <c r="C95" i="1"/>
  <c r="BM91" i="1"/>
  <c r="BM104" i="1"/>
  <c r="G157" i="1"/>
  <c r="BL143" i="1"/>
  <c r="AQ157" i="1"/>
  <c r="AT25" i="1"/>
  <c r="AT155" i="1"/>
  <c r="BL60" i="1"/>
  <c r="W155" i="1"/>
  <c r="W162" i="1" s="1"/>
  <c r="BL60" i="2"/>
  <c r="BL108" i="1"/>
  <c r="P95" i="1"/>
  <c r="BS127" i="1"/>
  <c r="BS125" i="1"/>
  <c r="BC11" i="1"/>
  <c r="E106" i="1"/>
  <c r="AU118" i="1"/>
  <c r="AU112" i="1"/>
  <c r="AU95" i="1" s="1"/>
  <c r="BD110" i="1"/>
  <c r="BD108" i="1" s="1"/>
  <c r="BM143" i="1"/>
  <c r="AN88" i="1"/>
  <c r="C25" i="1"/>
  <c r="C20" i="1"/>
  <c r="C19" i="1" s="1"/>
  <c r="AB30" i="1"/>
  <c r="BC118" i="1"/>
  <c r="E118" i="1"/>
  <c r="E125" i="1"/>
  <c r="AF155" i="1"/>
  <c r="AF25" i="1"/>
  <c r="AF20" i="1"/>
  <c r="AF19" i="1" s="1"/>
  <c r="AF11" i="1" s="1"/>
  <c r="BO75" i="1"/>
  <c r="BA62" i="1"/>
  <c r="E99" i="1"/>
  <c r="M158" i="1"/>
  <c r="AZ96" i="1"/>
  <c r="BQ25" i="1"/>
  <c r="BC51" i="1"/>
  <c r="BQ112" i="1"/>
  <c r="BQ95" i="1"/>
  <c r="BM100" i="1"/>
  <c r="BA139" i="1"/>
  <c r="BO139" i="1" s="1"/>
  <c r="BD58" i="1"/>
  <c r="AN30" i="1"/>
  <c r="BL30" i="1"/>
  <c r="BM26" i="1"/>
  <c r="BM104" i="2"/>
  <c r="AT159" i="2"/>
  <c r="AC158" i="2"/>
  <c r="BM158" i="2" s="1"/>
  <c r="T58" i="2"/>
  <c r="T46" i="2" s="1"/>
  <c r="BA147" i="2"/>
  <c r="BO147" i="2" s="1"/>
  <c r="BC60" i="2"/>
  <c r="BC58" i="2" s="1"/>
  <c r="E58" i="2" s="1"/>
  <c r="BC51" i="2"/>
  <c r="AB130" i="2"/>
  <c r="BL143" i="2"/>
  <c r="Q130" i="2"/>
  <c r="BM143" i="2"/>
  <c r="BO143" i="2"/>
  <c r="BA130" i="2"/>
  <c r="AZ159" i="2"/>
  <c r="BN159" i="2"/>
  <c r="P95" i="2"/>
  <c r="C155" i="2"/>
  <c r="BQ130" i="2"/>
  <c r="P118" i="2"/>
  <c r="AK158" i="2"/>
  <c r="Q88" i="2"/>
  <c r="BM88" i="2" s="1"/>
  <c r="AQ95" i="2"/>
  <c r="AQ158" i="2" s="1"/>
  <c r="AZ158" i="2" s="1"/>
  <c r="BN158" i="2" s="1"/>
  <c r="AT95" i="2"/>
  <c r="AW95" i="2"/>
  <c r="AW158" i="2"/>
  <c r="AC96" i="2"/>
  <c r="H130" i="2"/>
  <c r="K130" i="2"/>
  <c r="K118" i="2"/>
  <c r="K112" i="2" s="1"/>
  <c r="K95" i="2" s="1"/>
  <c r="N130" i="2"/>
  <c r="S130" i="2"/>
  <c r="V130" i="2"/>
  <c r="V159" i="2"/>
  <c r="Y130" i="2"/>
  <c r="AR130" i="2"/>
  <c r="AU130" i="2"/>
  <c r="AU118" i="2"/>
  <c r="AU112" i="2" s="1"/>
  <c r="AU95" i="2" s="1"/>
  <c r="C157" i="2"/>
  <c r="BC145" i="2"/>
  <c r="BD121" i="2"/>
  <c r="BD119" i="2" s="1"/>
  <c r="BL6" i="2"/>
  <c r="G25" i="2"/>
  <c r="G155" i="2"/>
  <c r="J25" i="2"/>
  <c r="M25" i="2"/>
  <c r="M157" i="2" s="1"/>
  <c r="P157" i="2" s="1"/>
  <c r="S25" i="2"/>
  <c r="V25" i="2"/>
  <c r="V157" i="2"/>
  <c r="Y25" i="2"/>
  <c r="AE25" i="2"/>
  <c r="AE157" i="2" s="1"/>
  <c r="AN157" i="2" s="1"/>
  <c r="AH25" i="2"/>
  <c r="AK25" i="2"/>
  <c r="AK155" i="2"/>
  <c r="AQ25" i="2"/>
  <c r="AT25" i="2"/>
  <c r="AT157" i="2" s="1"/>
  <c r="AZ157" i="2" s="1"/>
  <c r="BN157" i="2" s="1"/>
  <c r="AW25" i="2"/>
  <c r="AZ25" i="2"/>
  <c r="P25" i="2"/>
  <c r="AB25" i="2"/>
  <c r="BL25" i="2"/>
  <c r="AN25" i="2"/>
  <c r="BA62" i="2"/>
  <c r="BO75" i="2"/>
  <c r="BL112" i="2"/>
  <c r="N118" i="2"/>
  <c r="N112" i="2"/>
  <c r="N95" i="2" s="1"/>
  <c r="N157" i="2"/>
  <c r="AN118" i="2"/>
  <c r="BL125" i="2"/>
  <c r="BC139" i="2"/>
  <c r="E139" i="2"/>
  <c r="BS127" i="2"/>
  <c r="BS125" i="2"/>
  <c r="BL104" i="2"/>
  <c r="BQ34" i="2"/>
  <c r="BL42" i="2"/>
  <c r="Y158" i="2"/>
  <c r="Y159" i="2"/>
  <c r="N155" i="2"/>
  <c r="N25" i="2"/>
  <c r="N20" i="2" s="1"/>
  <c r="N19" i="2" s="1"/>
  <c r="N11" i="2" s="1"/>
  <c r="AU25" i="2"/>
  <c r="AU20" i="2" s="1"/>
  <c r="AU19" i="2" s="1"/>
  <c r="AU11" i="2" s="1"/>
  <c r="AU155" i="2"/>
  <c r="AU162" i="2" s="1"/>
  <c r="E125" i="2"/>
  <c r="BC118" i="2"/>
  <c r="E118" i="2" s="1"/>
  <c r="E112" i="2" s="1"/>
  <c r="E127" i="2"/>
  <c r="BM30" i="2"/>
  <c r="AU157" i="2"/>
  <c r="AH158" i="2"/>
  <c r="AN158" i="2" s="1"/>
  <c r="AN95" i="2"/>
  <c r="C95" i="2"/>
  <c r="BM135" i="2"/>
  <c r="BL139" i="2"/>
  <c r="AZ130" i="2"/>
  <c r="BN130" i="2" s="1"/>
  <c r="BQ112" i="2"/>
  <c r="J159" i="2"/>
  <c r="AR46" i="2"/>
  <c r="AR25" i="2" s="1"/>
  <c r="AR20" i="2" s="1"/>
  <c r="AR19" i="2" s="1"/>
  <c r="AR11" i="2" s="1"/>
  <c r="AI58" i="2"/>
  <c r="AI46" i="2"/>
  <c r="AI25" i="2" s="1"/>
  <c r="AI20" i="2" s="1"/>
  <c r="AI19" i="2" s="1"/>
  <c r="AI11" i="2" s="1"/>
  <c r="AC58" i="2"/>
  <c r="BD130" i="2"/>
  <c r="G158" i="2"/>
  <c r="S158" i="2"/>
  <c r="AT158" i="2"/>
  <c r="BM119" i="2"/>
  <c r="BL135" i="2"/>
  <c r="AO130" i="2"/>
  <c r="AO157" i="2" s="1"/>
  <c r="AK159" i="2"/>
  <c r="AN159" i="2"/>
  <c r="W58" i="2"/>
  <c r="W46" i="2"/>
  <c r="W25" i="2" s="1"/>
  <c r="W20" i="2" s="1"/>
  <c r="W19" i="2" s="1"/>
  <c r="W11" i="2" s="1"/>
  <c r="AB95" i="2"/>
  <c r="BL95" i="2"/>
  <c r="BL96" i="2"/>
  <c r="S159" i="2"/>
  <c r="AB159" i="2" s="1"/>
  <c r="BL159" i="2" s="1"/>
  <c r="AI155" i="2"/>
  <c r="AI162" i="2" s="1"/>
  <c r="BM96" i="2"/>
  <c r="E106" i="2"/>
  <c r="BC104" i="2"/>
  <c r="AN130" i="2"/>
  <c r="BL130" i="2" s="1"/>
  <c r="BL131" i="2"/>
  <c r="BM139" i="2"/>
  <c r="AC130" i="2"/>
  <c r="AO118" i="2"/>
  <c r="AO112" i="2" s="1"/>
  <c r="AB158" i="2"/>
  <c r="BD155" i="2"/>
  <c r="BL11" i="2"/>
  <c r="BL19" i="2"/>
  <c r="BN34" i="2"/>
  <c r="AB118" i="2"/>
  <c r="BL118" i="2"/>
  <c r="M159" i="2"/>
  <c r="P159" i="2"/>
  <c r="BC159" i="2" s="1"/>
  <c r="P158" i="2"/>
  <c r="AZ95" i="2"/>
  <c r="BN95" i="2"/>
  <c r="BC22" i="2"/>
  <c r="BC20" i="2"/>
  <c r="E20" i="2" s="1"/>
  <c r="BM32" i="2"/>
  <c r="BQ25" i="2"/>
  <c r="AC46" i="2"/>
  <c r="AC155" i="2" s="1"/>
  <c r="BL82" i="2"/>
  <c r="BQ95" i="2"/>
  <c r="BM114" i="2"/>
  <c r="BM131" i="2"/>
  <c r="BL137" i="2"/>
  <c r="BC147" i="2"/>
  <c r="AF58" i="2"/>
  <c r="AF46" i="2" s="1"/>
  <c r="AL58" i="2"/>
  <c r="AL46" i="2" s="1"/>
  <c r="Q118" i="2"/>
  <c r="E141" i="2"/>
  <c r="BO130" i="2"/>
  <c r="BD158" i="2"/>
  <c r="BM34" i="2"/>
  <c r="BN42" i="2"/>
  <c r="BS34" i="2"/>
  <c r="BS25" i="2" s="1"/>
  <c r="G157" i="2"/>
  <c r="K46" i="2"/>
  <c r="BN48" i="2"/>
  <c r="AX46" i="2"/>
  <c r="AO62" i="2"/>
  <c r="BM75" i="2"/>
  <c r="BC66" i="2"/>
  <c r="E66" i="3" s="1"/>
  <c r="C19" i="2"/>
  <c r="AE155" i="2"/>
  <c r="AH155" i="2"/>
  <c r="AH162" i="2" s="1"/>
  <c r="AH157" i="2"/>
  <c r="J157" i="2"/>
  <c r="J155" i="2"/>
  <c r="M155" i="2"/>
  <c r="S155" i="2"/>
  <c r="S157" i="2"/>
  <c r="Y157" i="2"/>
  <c r="Y155" i="2"/>
  <c r="Y162" i="2" s="1"/>
  <c r="AQ157" i="2"/>
  <c r="AQ155" i="2"/>
  <c r="AW155" i="2"/>
  <c r="AW157" i="2"/>
  <c r="AT155" i="2"/>
  <c r="H155" i="1"/>
  <c r="H25" i="1"/>
  <c r="H20" i="1" s="1"/>
  <c r="H19" i="1" s="1"/>
  <c r="H11" i="1" s="1"/>
  <c r="K157" i="1"/>
  <c r="K118" i="1"/>
  <c r="K112" i="1"/>
  <c r="K95" i="1" s="1"/>
  <c r="BC88" i="1"/>
  <c r="E88" i="1" s="1"/>
  <c r="BD88" i="1"/>
  <c r="Z157" i="1"/>
  <c r="BM135" i="1"/>
  <c r="AE159" i="1"/>
  <c r="AN118" i="1"/>
  <c r="J95" i="1"/>
  <c r="BD26" i="1"/>
  <c r="Q158" i="1"/>
  <c r="AL95" i="1"/>
  <c r="M130" i="1"/>
  <c r="M159" i="1"/>
  <c r="V158" i="1"/>
  <c r="Y130" i="1"/>
  <c r="AK130" i="1"/>
  <c r="AQ130" i="1"/>
  <c r="AQ155" i="1" s="1"/>
  <c r="AQ162" i="1" s="1"/>
  <c r="AB130" i="1"/>
  <c r="BL6" i="1"/>
  <c r="J62" i="1"/>
  <c r="M155" i="1"/>
  <c r="H130" i="1"/>
  <c r="H157" i="1" s="1"/>
  <c r="H162" i="1" s="1"/>
  <c r="T130" i="1"/>
  <c r="AR130" i="1"/>
  <c r="AR118" i="1" s="1"/>
  <c r="AR112" i="1" s="1"/>
  <c r="AR95" i="1" s="1"/>
  <c r="AX130" i="1"/>
  <c r="AX157" i="1" s="1"/>
  <c r="AX162" i="1" s="1"/>
  <c r="AH130" i="1"/>
  <c r="AH159" i="1"/>
  <c r="E157" i="1"/>
  <c r="N95" i="1"/>
  <c r="AF95" i="1"/>
  <c r="H118" i="1"/>
  <c r="H112" i="1" s="1"/>
  <c r="H95" i="1" s="1"/>
  <c r="T118" i="1"/>
  <c r="T112" i="1"/>
  <c r="T95" i="1" s="1"/>
  <c r="T157" i="1"/>
  <c r="AR157" i="1"/>
  <c r="AX118" i="1"/>
  <c r="AX112" i="1" s="1"/>
  <c r="AX95" i="1" s="1"/>
  <c r="P130" i="1"/>
  <c r="AF157" i="1"/>
  <c r="AF162" i="1" s="1"/>
  <c r="N157" i="1"/>
  <c r="AK159" i="1"/>
  <c r="V159" i="1"/>
  <c r="V155" i="2"/>
  <c r="V162" i="2" s="1"/>
  <c r="BC39" i="1"/>
  <c r="AK157" i="2"/>
  <c r="BL34" i="2"/>
  <c r="BL34" i="1"/>
  <c r="BC51" i="3"/>
  <c r="AB62" i="3"/>
  <c r="E75" i="2"/>
  <c r="AB75" i="2"/>
  <c r="BL75" i="2"/>
  <c r="V62" i="1"/>
  <c r="BC79" i="1"/>
  <c r="AO130" i="1"/>
  <c r="BM139" i="1"/>
  <c r="AK158" i="1"/>
  <c r="AW158" i="1"/>
  <c r="AW155" i="1"/>
  <c r="BN96" i="1"/>
  <c r="AZ95" i="1"/>
  <c r="G159" i="1"/>
  <c r="G155" i="1"/>
  <c r="BM75" i="1"/>
  <c r="AO62" i="1"/>
  <c r="BO26" i="1"/>
  <c r="BS130" i="1"/>
  <c r="BS112" i="1" s="1"/>
  <c r="BS95" i="1" s="1"/>
  <c r="E131" i="1"/>
  <c r="E130" i="1"/>
  <c r="BO143" i="1"/>
  <c r="BA130" i="1"/>
  <c r="AO158" i="1"/>
  <c r="J158" i="1"/>
  <c r="P158" i="1" s="1"/>
  <c r="Y158" i="1"/>
  <c r="AE158" i="1"/>
  <c r="AH158" i="1"/>
  <c r="S159" i="1"/>
  <c r="BC77" i="1"/>
  <c r="E112" i="1"/>
  <c r="E102" i="1"/>
  <c r="BC96" i="1"/>
  <c r="BL88" i="1"/>
  <c r="BL82" i="1"/>
  <c r="BM108" i="1"/>
  <c r="S95" i="1"/>
  <c r="AT158" i="1"/>
  <c r="AN130" i="1"/>
  <c r="BL130" i="1"/>
  <c r="J159" i="1"/>
  <c r="Y159" i="1"/>
  <c r="AN62" i="1"/>
  <c r="AQ158" i="1"/>
  <c r="N25" i="1"/>
  <c r="N20" i="1"/>
  <c r="N19" i="1" s="1"/>
  <c r="N11" i="1" s="1"/>
  <c r="N155" i="1"/>
  <c r="AU25" i="1"/>
  <c r="AU20" i="1" s="1"/>
  <c r="AU19" i="1" s="1"/>
  <c r="AU11" i="1" s="1"/>
  <c r="AU155" i="1"/>
  <c r="AX25" i="1"/>
  <c r="AX20" i="1"/>
  <c r="AX19" i="1" s="1"/>
  <c r="AX11" i="1" s="1"/>
  <c r="AX155" i="1"/>
  <c r="BC20" i="1"/>
  <c r="BC19" i="1"/>
  <c r="K155" i="1"/>
  <c r="K162" i="1" s="1"/>
  <c r="AI25" i="1"/>
  <c r="AI20" i="1" s="1"/>
  <c r="AI19" i="1" s="1"/>
  <c r="AI11" i="1" s="1"/>
  <c r="AI155" i="1"/>
  <c r="AI162" i="1" s="1"/>
  <c r="AL25" i="1"/>
  <c r="AL20" i="1" s="1"/>
  <c r="AL19" i="1" s="1"/>
  <c r="AL11" i="1" s="1"/>
  <c r="AL155" i="1"/>
  <c r="AL162" i="1" s="1"/>
  <c r="AN95" i="1"/>
  <c r="BL95" i="1" s="1"/>
  <c r="BL125" i="1"/>
  <c r="AB118" i="1"/>
  <c r="BL118" i="1"/>
  <c r="BN48" i="1"/>
  <c r="BN60" i="1"/>
  <c r="E8" i="3"/>
  <c r="E6" i="3"/>
  <c r="Q118" i="1"/>
  <c r="Q112" i="1"/>
  <c r="Q95" i="1" s="1"/>
  <c r="Q157" i="1"/>
  <c r="Q162" i="1" s="1"/>
  <c r="AU162" i="1"/>
  <c r="BM158" i="1"/>
  <c r="J155" i="1"/>
  <c r="J162" i="1" s="1"/>
  <c r="AN158" i="3"/>
  <c r="P159" i="3"/>
  <c r="AK155" i="3"/>
  <c r="Y159" i="3"/>
  <c r="AB159" i="3" s="1"/>
  <c r="M155" i="3"/>
  <c r="M162" i="3" s="1"/>
  <c r="AK159" i="3"/>
  <c r="AN159" i="3" s="1"/>
  <c r="G159" i="3"/>
  <c r="V155" i="3"/>
  <c r="W157" i="3"/>
  <c r="K157" i="3"/>
  <c r="AK157" i="3"/>
  <c r="P158" i="3"/>
  <c r="Q112" i="3"/>
  <c r="BM112" i="3"/>
  <c r="BM118" i="3"/>
  <c r="G155" i="3"/>
  <c r="G162" i="3" s="1"/>
  <c r="AX157" i="3"/>
  <c r="BN119" i="3"/>
  <c r="AZ118" i="3"/>
  <c r="BN118" i="3" s="1"/>
  <c r="V158" i="3"/>
  <c r="P118" i="3"/>
  <c r="BL118" i="3"/>
  <c r="BL119" i="3"/>
  <c r="AT157" i="1"/>
  <c r="AZ157" i="1" s="1"/>
  <c r="BN157" i="1" s="1"/>
  <c r="AB62" i="2"/>
  <c r="AB157" i="2"/>
  <c r="BC63" i="2"/>
  <c r="BC62" i="2" s="1"/>
  <c r="E62" i="2" s="1"/>
  <c r="AR155" i="2"/>
  <c r="E20" i="1"/>
  <c r="J157" i="1"/>
  <c r="P157" i="1"/>
  <c r="E65" i="3"/>
  <c r="BL34" i="3"/>
  <c r="N25" i="3"/>
  <c r="N20" i="3"/>
  <c r="N19" i="3" s="1"/>
  <c r="N11" i="3" s="1"/>
  <c r="N155" i="3"/>
  <c r="N162" i="3" s="1"/>
  <c r="K155" i="3"/>
  <c r="K162" i="3" s="1"/>
  <c r="K25" i="3"/>
  <c r="K20" i="3"/>
  <c r="K19" i="3" s="1"/>
  <c r="K11" i="3" s="1"/>
  <c r="AI25" i="3"/>
  <c r="AI20" i="3"/>
  <c r="AI19" i="3" s="1"/>
  <c r="AI11" i="3" s="1"/>
  <c r="AI155" i="3"/>
  <c r="AI162" i="3" s="1"/>
  <c r="AZ158" i="3"/>
  <c r="BN158" i="3" s="1"/>
  <c r="AO46" i="3"/>
  <c r="BM58" i="3"/>
  <c r="BN26" i="3"/>
  <c r="BC77" i="3"/>
  <c r="BA58" i="3"/>
  <c r="BO62" i="3"/>
  <c r="BO104" i="3"/>
  <c r="P95" i="3"/>
  <c r="BL95" i="3"/>
  <c r="BL96" i="3"/>
  <c r="AH155" i="3"/>
  <c r="AH162" i="3" s="1"/>
  <c r="AH157" i="3"/>
  <c r="BL63" i="3"/>
  <c r="P62" i="3"/>
  <c r="BM34" i="3"/>
  <c r="AC25" i="3"/>
  <c r="AC20" i="3" s="1"/>
  <c r="AC19" i="3" s="1"/>
  <c r="AC11" i="3" s="1"/>
  <c r="BM96" i="3"/>
  <c r="Q95" i="3"/>
  <c r="BM95" i="3"/>
  <c r="BO88" i="3"/>
  <c r="BA157" i="3"/>
  <c r="BO157" i="3" s="1"/>
  <c r="BM88" i="3"/>
  <c r="Q157" i="3"/>
  <c r="BM157" i="3"/>
  <c r="BA112" i="3"/>
  <c r="BO112" i="3"/>
  <c r="BO118" i="3"/>
  <c r="BC95" i="3"/>
  <c r="BD118" i="3"/>
  <c r="BD112" i="3"/>
  <c r="BD95" i="3" s="1"/>
  <c r="BD157" i="3"/>
  <c r="BC130" i="3"/>
  <c r="AQ159" i="1"/>
  <c r="AZ159" i="1" s="1"/>
  <c r="BA58" i="1"/>
  <c r="BO62" i="1"/>
  <c r="BC19" i="2"/>
  <c r="E60" i="2"/>
  <c r="BS145" i="2"/>
  <c r="BS143" i="2"/>
  <c r="BS130" i="2" s="1"/>
  <c r="BS112" i="2" s="1"/>
  <c r="BS95" i="2" s="1"/>
  <c r="BC143" i="2"/>
  <c r="E143" i="2" s="1"/>
  <c r="E145" i="2"/>
  <c r="E158" i="2"/>
  <c r="Q157" i="2"/>
  <c r="AR157" i="2"/>
  <c r="AR118" i="2"/>
  <c r="AR112" i="2" s="1"/>
  <c r="AR95" i="2" s="1"/>
  <c r="H157" i="2"/>
  <c r="H118" i="2"/>
  <c r="H112" i="2" s="1"/>
  <c r="H95" i="2" s="1"/>
  <c r="K157" i="2"/>
  <c r="BA118" i="2"/>
  <c r="BA157" i="2"/>
  <c r="BO157" i="2"/>
  <c r="Q46" i="2"/>
  <c r="BO62" i="2"/>
  <c r="BA58" i="2"/>
  <c r="BD118" i="2"/>
  <c r="BD112" i="2"/>
  <c r="BD95" i="2" s="1"/>
  <c r="BD157" i="2"/>
  <c r="AC118" i="2"/>
  <c r="AC112" i="2"/>
  <c r="AC95" i="2" s="1"/>
  <c r="AC157" i="2"/>
  <c r="BM157" i="2" s="1"/>
  <c r="BM130" i="2"/>
  <c r="E104" i="2"/>
  <c r="AC25" i="2"/>
  <c r="AC20" i="2"/>
  <c r="AC19" i="2" s="1"/>
  <c r="AC11" i="2" s="1"/>
  <c r="AX155" i="2"/>
  <c r="AX162" i="2" s="1"/>
  <c r="AX25" i="2"/>
  <c r="AX20" i="2"/>
  <c r="AX19" i="2" s="1"/>
  <c r="AX11" i="2" s="1"/>
  <c r="Q112" i="2"/>
  <c r="BM118" i="2"/>
  <c r="AO58" i="2"/>
  <c r="BM62" i="2"/>
  <c r="K155" i="2"/>
  <c r="K162" i="2" s="1"/>
  <c r="K25" i="2"/>
  <c r="K20" i="2" s="1"/>
  <c r="K19" i="2" s="1"/>
  <c r="K11" i="2" s="1"/>
  <c r="BN25" i="2"/>
  <c r="AZ155" i="2"/>
  <c r="BN155" i="2"/>
  <c r="C11" i="2"/>
  <c r="E19" i="2"/>
  <c r="E11" i="2" s="1"/>
  <c r="AB159" i="1"/>
  <c r="AN159" i="1"/>
  <c r="N162" i="1"/>
  <c r="AB155" i="2"/>
  <c r="BC95" i="1"/>
  <c r="E96" i="1"/>
  <c r="E95" i="1" s="1"/>
  <c r="E158" i="1"/>
  <c r="P159" i="1"/>
  <c r="BL159" i="1"/>
  <c r="AO118" i="1"/>
  <c r="AO157" i="1"/>
  <c r="BM130" i="1"/>
  <c r="AZ158" i="1"/>
  <c r="S158" i="1"/>
  <c r="AB158" i="1" s="1"/>
  <c r="S155" i="1"/>
  <c r="S162" i="1" s="1"/>
  <c r="E77" i="1"/>
  <c r="BS77" i="1"/>
  <c r="BS75" i="1" s="1"/>
  <c r="BS46" i="1" s="1"/>
  <c r="BS155" i="1" s="1"/>
  <c r="AN158" i="1"/>
  <c r="BA118" i="1"/>
  <c r="BO118" i="1" s="1"/>
  <c r="BO130" i="1"/>
  <c r="BA157" i="1"/>
  <c r="BO157" i="1" s="1"/>
  <c r="AO58" i="1"/>
  <c r="AO46" i="1" s="1"/>
  <c r="BM62" i="1"/>
  <c r="BN95" i="1"/>
  <c r="BN158" i="1"/>
  <c r="AB158" i="3"/>
  <c r="BC158" i="3" s="1"/>
  <c r="AO25" i="3"/>
  <c r="AO20" i="3" s="1"/>
  <c r="AO19" i="3" s="1"/>
  <c r="AO11" i="3" s="1"/>
  <c r="AO155" i="3"/>
  <c r="AO162" i="3" s="1"/>
  <c r="BA46" i="3"/>
  <c r="BO46" i="3" s="1"/>
  <c r="BO58" i="3"/>
  <c r="BA95" i="3"/>
  <c r="BO95" i="3" s="1"/>
  <c r="BS77" i="3"/>
  <c r="BS75" i="3" s="1"/>
  <c r="BS46" i="3" s="1"/>
  <c r="BC75" i="3"/>
  <c r="BA46" i="1"/>
  <c r="BO46" i="1" s="1"/>
  <c r="BO58" i="1"/>
  <c r="Q155" i="2"/>
  <c r="Q162" i="2" s="1"/>
  <c r="Q25" i="2"/>
  <c r="Q20" i="2" s="1"/>
  <c r="BA112" i="2"/>
  <c r="BO118" i="2"/>
  <c r="BO58" i="2"/>
  <c r="BA46" i="2"/>
  <c r="BM58" i="2"/>
  <c r="AO46" i="2"/>
  <c r="BM46" i="2" s="1"/>
  <c r="Q95" i="2"/>
  <c r="BM58" i="1"/>
  <c r="BA112" i="1"/>
  <c r="BA95" i="1" s="1"/>
  <c r="BO95" i="1" s="1"/>
  <c r="AO112" i="1"/>
  <c r="BL158" i="3"/>
  <c r="BA155" i="3"/>
  <c r="BA162" i="3" s="1"/>
  <c r="BA155" i="1"/>
  <c r="BO155" i="1" s="1"/>
  <c r="BA95" i="2"/>
  <c r="BO95" i="2" s="1"/>
  <c r="BO112" i="2"/>
  <c r="BA25" i="2"/>
  <c r="BO46" i="2"/>
  <c r="BA155" i="2"/>
  <c r="BA162" i="2" s="1"/>
  <c r="AO155" i="2"/>
  <c r="AO25" i="2"/>
  <c r="AO95" i="1"/>
  <c r="BO112" i="1"/>
  <c r="BA162" i="1"/>
  <c r="BO155" i="2"/>
  <c r="BA20" i="2"/>
  <c r="BO20" i="2" s="1"/>
  <c r="BO25" i="2"/>
  <c r="AO20" i="2"/>
  <c r="BA19" i="2"/>
  <c r="BA11" i="2" s="1"/>
  <c r="BO11" i="2" s="1"/>
  <c r="AO19" i="2"/>
  <c r="AO11" i="2" s="1"/>
  <c r="BO19" i="2"/>
  <c r="BC159" i="3" l="1"/>
  <c r="BG159" i="3" s="1"/>
  <c r="BL159" i="3"/>
  <c r="BC158" i="1"/>
  <c r="BL158" i="1"/>
  <c r="AL155" i="2"/>
  <c r="AL162" i="2" s="1"/>
  <c r="AL25" i="2"/>
  <c r="AL20" i="2" s="1"/>
  <c r="AL19" i="2" s="1"/>
  <c r="AL11" i="2" s="1"/>
  <c r="AC162" i="2"/>
  <c r="BM155" i="2"/>
  <c r="BL158" i="2"/>
  <c r="BC158" i="2"/>
  <c r="T155" i="2"/>
  <c r="T162" i="2" s="1"/>
  <c r="T25" i="2"/>
  <c r="T20" i="2" s="1"/>
  <c r="T19" i="2" s="1"/>
  <c r="T11" i="2" s="1"/>
  <c r="C11" i="1"/>
  <c r="E19" i="1"/>
  <c r="E11" i="1" s="1"/>
  <c r="AN62" i="3"/>
  <c r="BL62" i="3" s="1"/>
  <c r="BL75" i="3"/>
  <c r="AR25" i="3"/>
  <c r="AR20" i="3" s="1"/>
  <c r="AR19" i="3" s="1"/>
  <c r="AR11" i="3" s="1"/>
  <c r="AR155" i="3"/>
  <c r="AR162" i="3" s="1"/>
  <c r="BM20" i="2"/>
  <c r="Q19" i="2"/>
  <c r="BN159" i="1"/>
  <c r="BC159" i="1"/>
  <c r="BS155" i="3"/>
  <c r="BS25" i="3"/>
  <c r="BG158" i="3"/>
  <c r="BM46" i="1"/>
  <c r="AO155" i="1"/>
  <c r="AO25" i="1"/>
  <c r="AO20" i="1" s="1"/>
  <c r="AO19" i="1" s="1"/>
  <c r="AO11" i="1" s="1"/>
  <c r="E130" i="2"/>
  <c r="E157" i="2"/>
  <c r="AF25" i="2"/>
  <c r="AF20" i="2" s="1"/>
  <c r="AF19" i="2" s="1"/>
  <c r="AF11" i="2" s="1"/>
  <c r="AF155" i="2"/>
  <c r="AF162" i="2" s="1"/>
  <c r="AO95" i="2"/>
  <c r="BM95" i="2" s="1"/>
  <c r="BM112" i="2"/>
  <c r="BC157" i="2"/>
  <c r="BC164" i="2" s="1"/>
  <c r="BL157" i="2"/>
  <c r="W25" i="3"/>
  <c r="W20" i="3" s="1"/>
  <c r="W19" i="3" s="1"/>
  <c r="W11" i="3" s="1"/>
  <c r="W155" i="3"/>
  <c r="W162" i="3" s="1"/>
  <c r="Q155" i="3"/>
  <c r="BM46" i="3"/>
  <c r="Q25" i="3"/>
  <c r="AX25" i="3"/>
  <c r="AX20" i="3" s="1"/>
  <c r="AX19" i="3" s="1"/>
  <c r="AX11" i="3" s="1"/>
  <c r="AX155" i="3"/>
  <c r="AX162" i="3" s="1"/>
  <c r="AF25" i="3"/>
  <c r="AF20" i="3" s="1"/>
  <c r="AF19" i="3" s="1"/>
  <c r="AF11" i="3" s="1"/>
  <c r="AF155" i="3"/>
  <c r="AF162" i="3" s="1"/>
  <c r="AO162" i="2"/>
  <c r="BM25" i="2"/>
  <c r="BO155" i="3"/>
  <c r="AB162" i="2"/>
  <c r="AZ162" i="2"/>
  <c r="BC130" i="2"/>
  <c r="E63" i="2"/>
  <c r="E46" i="2" s="1"/>
  <c r="AR162" i="2"/>
  <c r="AK162" i="3"/>
  <c r="BC75" i="1"/>
  <c r="E75" i="1" s="1"/>
  <c r="G162" i="1"/>
  <c r="AW162" i="1"/>
  <c r="M162" i="1"/>
  <c r="AW162" i="2"/>
  <c r="S162" i="2"/>
  <c r="J162" i="2"/>
  <c r="AE162" i="2"/>
  <c r="BD162" i="2"/>
  <c r="W155" i="2"/>
  <c r="N162" i="2"/>
  <c r="Z155" i="1"/>
  <c r="Z162" i="1" s="1"/>
  <c r="Z25" i="1"/>
  <c r="Z20" i="1" s="1"/>
  <c r="Z19" i="1" s="1"/>
  <c r="Z11" i="1" s="1"/>
  <c r="AR25" i="1"/>
  <c r="AR20" i="1" s="1"/>
  <c r="AR19" i="1" s="1"/>
  <c r="AR11" i="1" s="1"/>
  <c r="AR155" i="1"/>
  <c r="AR162" i="1" s="1"/>
  <c r="AC157" i="1"/>
  <c r="BM157" i="1" s="1"/>
  <c r="AC118" i="1"/>
  <c r="BN131" i="1"/>
  <c r="Z155" i="2"/>
  <c r="Z162" i="2" s="1"/>
  <c r="Z25" i="2"/>
  <c r="Z20" i="2" s="1"/>
  <c r="Z19" i="2" s="1"/>
  <c r="Z11" i="2" s="1"/>
  <c r="E99" i="2"/>
  <c r="BC96" i="2"/>
  <c r="BC20" i="3"/>
  <c r="E20" i="3" s="1"/>
  <c r="BC19" i="3"/>
  <c r="E19" i="3" s="1"/>
  <c r="E11" i="3" s="1"/>
  <c r="V162" i="3"/>
  <c r="AT162" i="2"/>
  <c r="AQ162" i="2"/>
  <c r="M162" i="2"/>
  <c r="AK162" i="2"/>
  <c r="G162" i="2"/>
  <c r="C162" i="2"/>
  <c r="AT162" i="1"/>
  <c r="H25" i="2"/>
  <c r="H20" i="2" s="1"/>
  <c r="H19" i="2" s="1"/>
  <c r="H11" i="2" s="1"/>
  <c r="H155" i="2"/>
  <c r="H162" i="2" s="1"/>
  <c r="T155" i="1"/>
  <c r="T162" i="1" s="1"/>
  <c r="T25" i="1"/>
  <c r="T20" i="1" s="1"/>
  <c r="T19" i="1" s="1"/>
  <c r="T11" i="1" s="1"/>
  <c r="BM96" i="1"/>
  <c r="BD159" i="1"/>
  <c r="BD139" i="1"/>
  <c r="BD130" i="1" s="1"/>
  <c r="BD118" i="1" s="1"/>
  <c r="BD112" i="1" s="1"/>
  <c r="BD95" i="1" s="1"/>
  <c r="W157" i="2"/>
  <c r="W118" i="2"/>
  <c r="W112" i="2" s="1"/>
  <c r="W95" i="2" s="1"/>
  <c r="AW162" i="3"/>
  <c r="AL157" i="3"/>
  <c r="AZ118" i="1"/>
  <c r="BN118" i="1" s="1"/>
  <c r="E127" i="1"/>
  <c r="BC46" i="2"/>
  <c r="BC25" i="2" s="1"/>
  <c r="AT162" i="3"/>
  <c r="AC162" i="3"/>
  <c r="BC149" i="1"/>
  <c r="BC147" i="1" s="1"/>
  <c r="BC130" i="1" s="1"/>
  <c r="AZ147" i="1"/>
  <c r="BN147" i="1" s="1"/>
  <c r="BC46" i="3"/>
  <c r="BC25" i="3" s="1"/>
  <c r="BM63" i="2"/>
  <c r="AN62" i="2"/>
  <c r="AN155" i="2" s="1"/>
  <c r="AN162" i="2" s="1"/>
  <c r="AZ75" i="3"/>
  <c r="Y25" i="3"/>
  <c r="AB30" i="3"/>
  <c r="BL30" i="3" s="1"/>
  <c r="AN30" i="3"/>
  <c r="BN32" i="3"/>
  <c r="AZ30" i="3"/>
  <c r="BC28" i="1"/>
  <c r="BC26" i="1" s="1"/>
  <c r="P26" i="1"/>
  <c r="AN26" i="1"/>
  <c r="AN25" i="1" s="1"/>
  <c r="AN155" i="1" s="1"/>
  <c r="AK30" i="1"/>
  <c r="AK25" i="1" s="1"/>
  <c r="Q30" i="1"/>
  <c r="BM30" i="1" s="1"/>
  <c r="BD32" i="1"/>
  <c r="BD30" i="1" s="1"/>
  <c r="BM32" i="1"/>
  <c r="BA30" i="1"/>
  <c r="BO30" i="1" s="1"/>
  <c r="AZ30" i="1"/>
  <c r="AE25" i="1"/>
  <c r="AH34" i="1"/>
  <c r="AH25" i="1" s="1"/>
  <c r="AC34" i="1"/>
  <c r="BD36" i="1"/>
  <c r="BD34" i="1" s="1"/>
  <c r="BC38" i="1"/>
  <c r="BC34" i="1" s="1"/>
  <c r="E34" i="1" s="1"/>
  <c r="BA34" i="1"/>
  <c r="E41" i="1"/>
  <c r="BS41" i="1"/>
  <c r="BS34" i="1" s="1"/>
  <c r="BS25" i="1" s="1"/>
  <c r="Q42" i="1"/>
  <c r="BD44" i="1"/>
  <c r="BD42" i="1" s="1"/>
  <c r="BL48" i="1"/>
  <c r="BC48" i="1"/>
  <c r="AB46" i="1"/>
  <c r="AB25" i="1" s="1"/>
  <c r="AZ46" i="1"/>
  <c r="BN46" i="1" s="1"/>
  <c r="BL58" i="2"/>
  <c r="P46" i="1"/>
  <c r="BL46" i="1" s="1"/>
  <c r="V46" i="1"/>
  <c r="V25" i="1" s="1"/>
  <c r="P62" i="2"/>
  <c r="AU46" i="3"/>
  <c r="AL58" i="3"/>
  <c r="AL46" i="3" s="1"/>
  <c r="BA42" i="3"/>
  <c r="BD44" i="3"/>
  <c r="BD42" i="3" s="1"/>
  <c r="BD25" i="3" s="1"/>
  <c r="BD20" i="3" s="1"/>
  <c r="BD19" i="3" s="1"/>
  <c r="BD11" i="3" s="1"/>
  <c r="BM48" i="1"/>
  <c r="BD48" i="1"/>
  <c r="BC32" i="1"/>
  <c r="AN58" i="3"/>
  <c r="BL58" i="3" s="1"/>
  <c r="BC60" i="3"/>
  <c r="BC58" i="3" s="1"/>
  <c r="BC67" i="3"/>
  <c r="BC63" i="3" s="1"/>
  <c r="BC62" i="3" s="1"/>
  <c r="BC52" i="1"/>
  <c r="BD28" i="2"/>
  <c r="BD26" i="2" s="1"/>
  <c r="BD25" i="2" s="1"/>
  <c r="BD20" i="2" s="1"/>
  <c r="BD19" i="2" s="1"/>
  <c r="BD11" i="2" s="1"/>
  <c r="BM28" i="2"/>
  <c r="J62" i="3"/>
  <c r="J155" i="3" s="1"/>
  <c r="P46" i="3"/>
  <c r="AE62" i="3"/>
  <c r="Y63" i="1"/>
  <c r="Y62" i="1" s="1"/>
  <c r="AB66" i="1"/>
  <c r="AB63" i="1" s="1"/>
  <c r="BL26" i="2"/>
  <c r="E25" i="2" l="1"/>
  <c r="BL63" i="1"/>
  <c r="AB62" i="1"/>
  <c r="BL62" i="1" s="1"/>
  <c r="AE157" i="3"/>
  <c r="AN157" i="3" s="1"/>
  <c r="AE155" i="3"/>
  <c r="AE162" i="3" s="1"/>
  <c r="BC66" i="1"/>
  <c r="BC63" i="1" s="1"/>
  <c r="BD157" i="1"/>
  <c r="BD46" i="1"/>
  <c r="BD155" i="1" s="1"/>
  <c r="AL155" i="3"/>
  <c r="AL162" i="3" s="1"/>
  <c r="AL25" i="3"/>
  <c r="AL20" i="3" s="1"/>
  <c r="AL19" i="3" s="1"/>
  <c r="AL11" i="3" s="1"/>
  <c r="BC46" i="1"/>
  <c r="E48" i="1"/>
  <c r="BO34" i="1"/>
  <c r="BA25" i="1"/>
  <c r="BD25" i="1"/>
  <c r="BD20" i="1" s="1"/>
  <c r="BD19" i="1" s="1"/>
  <c r="BD11" i="1" s="1"/>
  <c r="AH157" i="1"/>
  <c r="AH155" i="1"/>
  <c r="AH162" i="1" s="1"/>
  <c r="BN30" i="1"/>
  <c r="AZ25" i="1"/>
  <c r="E26" i="1"/>
  <c r="AZ62" i="3"/>
  <c r="BN62" i="3" s="1"/>
  <c r="BN75" i="3"/>
  <c r="AN25" i="3"/>
  <c r="AN155" i="3" s="1"/>
  <c r="AN162" i="3" s="1"/>
  <c r="J157" i="3"/>
  <c r="P157" i="3" s="1"/>
  <c r="AZ130" i="1"/>
  <c r="BN130" i="1" s="1"/>
  <c r="W162" i="2"/>
  <c r="BC155" i="3"/>
  <c r="AB25" i="3"/>
  <c r="AB155" i="3" s="1"/>
  <c r="AO162" i="1"/>
  <c r="BM155" i="1"/>
  <c r="BL62" i="2"/>
  <c r="P155" i="2"/>
  <c r="Y155" i="1"/>
  <c r="Y162" i="1" s="1"/>
  <c r="Y157" i="1"/>
  <c r="BL46" i="3"/>
  <c r="P25" i="3"/>
  <c r="E67" i="3"/>
  <c r="E63" i="3" s="1"/>
  <c r="E62" i="3" s="1"/>
  <c r="BC30" i="1"/>
  <c r="E30" i="1" s="1"/>
  <c r="E32" i="1"/>
  <c r="BO42" i="3"/>
  <c r="BA25" i="3"/>
  <c r="AU25" i="3"/>
  <c r="AU20" i="3" s="1"/>
  <c r="AU19" i="3" s="1"/>
  <c r="AU11" i="3" s="1"/>
  <c r="AU155" i="3"/>
  <c r="AU162" i="3" s="1"/>
  <c r="V157" i="1"/>
  <c r="AB157" i="1" s="1"/>
  <c r="V155" i="1"/>
  <c r="V162" i="1" s="1"/>
  <c r="AB155" i="1"/>
  <c r="AB162" i="1" s="1"/>
  <c r="BM42" i="1"/>
  <c r="Q25" i="1"/>
  <c r="AC25" i="1"/>
  <c r="AC20" i="1" s="1"/>
  <c r="AC19" i="1" s="1"/>
  <c r="AC11" i="1" s="1"/>
  <c r="BM34" i="1"/>
  <c r="AE157" i="1"/>
  <c r="AE155" i="1"/>
  <c r="AK157" i="1"/>
  <c r="AK155" i="1"/>
  <c r="BL26" i="1"/>
  <c r="P25" i="1"/>
  <c r="BN30" i="3"/>
  <c r="AZ25" i="3"/>
  <c r="Y155" i="3"/>
  <c r="Y162" i="3" s="1"/>
  <c r="Y157" i="3"/>
  <c r="AB157" i="3" s="1"/>
  <c r="E96" i="2"/>
  <c r="E95" i="2" s="1"/>
  <c r="BC95" i="2"/>
  <c r="BC155" i="2" s="1"/>
  <c r="BC162" i="2" s="1"/>
  <c r="AC112" i="1"/>
  <c r="BM118" i="1"/>
  <c r="AC162" i="1"/>
  <c r="Q20" i="3"/>
  <c r="BM25" i="3"/>
  <c r="Q162" i="3"/>
  <c r="BM155" i="3"/>
  <c r="Q11" i="2"/>
  <c r="BM11" i="2" s="1"/>
  <c r="BM19" i="2"/>
  <c r="AC95" i="1" l="1"/>
  <c r="BM95" i="1" s="1"/>
  <c r="BM112" i="1"/>
  <c r="BN25" i="3"/>
  <c r="AZ155" i="3"/>
  <c r="P155" i="1"/>
  <c r="BL25" i="1"/>
  <c r="AK162" i="1"/>
  <c r="AE162" i="1"/>
  <c r="Q20" i="1"/>
  <c r="BM25" i="1"/>
  <c r="BL25" i="3"/>
  <c r="P155" i="3"/>
  <c r="P162" i="2"/>
  <c r="BL155" i="2"/>
  <c r="AB162" i="3"/>
  <c r="BC157" i="3"/>
  <c r="BC164" i="3" s="1"/>
  <c r="BL157" i="3"/>
  <c r="BC25" i="1"/>
  <c r="BA20" i="1"/>
  <c r="BO25" i="1"/>
  <c r="BD162" i="1"/>
  <c r="E63" i="1"/>
  <c r="BC62" i="1"/>
  <c r="E62" i="1" s="1"/>
  <c r="E46" i="1" s="1"/>
  <c r="Q19" i="3"/>
  <c r="BM20" i="3"/>
  <c r="AN157" i="1"/>
  <c r="AN162" i="1" s="1"/>
  <c r="BO25" i="3"/>
  <c r="BA20" i="3"/>
  <c r="BC162" i="3"/>
  <c r="BN25" i="1"/>
  <c r="AZ155" i="1"/>
  <c r="J162" i="3"/>
  <c r="E155" i="2"/>
  <c r="E162" i="2" s="1"/>
  <c r="E155" i="1" l="1"/>
  <c r="E162" i="1" s="1"/>
  <c r="E25" i="1"/>
  <c r="BC155" i="1"/>
  <c r="BC162" i="1" s="1"/>
  <c r="P162" i="3"/>
  <c r="BL155" i="3"/>
  <c r="BC157" i="1"/>
  <c r="BC164" i="1" s="1"/>
  <c r="AZ162" i="3"/>
  <c r="BN155" i="3"/>
  <c r="AZ162" i="1"/>
  <c r="BN155" i="1"/>
  <c r="BA19" i="3"/>
  <c r="BO20" i="3"/>
  <c r="BM19" i="3"/>
  <c r="Q11" i="3"/>
  <c r="BM11" i="3" s="1"/>
  <c r="BO20" i="1"/>
  <c r="BA19" i="1"/>
  <c r="BL157" i="1"/>
  <c r="Q19" i="1"/>
  <c r="BM20" i="1"/>
  <c r="P162" i="1"/>
  <c r="BL155" i="1"/>
  <c r="BM19" i="1" l="1"/>
  <c r="Q11" i="1"/>
  <c r="BM11" i="1" s="1"/>
  <c r="BO19" i="1"/>
  <c r="BA11" i="1"/>
  <c r="BO11" i="1" s="1"/>
  <c r="BA11" i="3"/>
  <c r="BO11" i="3" s="1"/>
  <c r="BO19" i="3"/>
</calcChain>
</file>

<file path=xl/comments1.xml><?xml version="1.0" encoding="utf-8"?>
<comments xmlns="http://schemas.openxmlformats.org/spreadsheetml/2006/main">
  <authors>
    <author>KarmanovDV</author>
  </authors>
  <commentList>
    <comment ref="M65" authorId="0">
      <text>
        <r>
          <rPr>
            <b/>
            <sz val="8"/>
            <color indexed="81"/>
            <rFont val="Tahoma"/>
            <charset val="1"/>
          </rPr>
          <t>KarmanovDV:</t>
        </r>
        <r>
          <rPr>
            <sz val="8"/>
            <color indexed="81"/>
            <rFont val="Tahoma"/>
            <charset val="1"/>
          </rPr>
          <t xml:space="preserve">
Переходящий с 2012 г
</t>
        </r>
      </text>
    </comment>
  </commentList>
</comments>
</file>

<file path=xl/comments2.xml><?xml version="1.0" encoding="utf-8"?>
<comments xmlns="http://schemas.openxmlformats.org/spreadsheetml/2006/main">
  <authors>
    <author>KarmanovDV</author>
  </authors>
  <commentList>
    <comment ref="M65" authorId="0">
      <text>
        <r>
          <rPr>
            <b/>
            <sz val="8"/>
            <color indexed="81"/>
            <rFont val="Tahoma"/>
            <charset val="1"/>
          </rPr>
          <t>KarmanovDV:</t>
        </r>
        <r>
          <rPr>
            <sz val="8"/>
            <color indexed="81"/>
            <rFont val="Tahoma"/>
            <charset val="1"/>
          </rPr>
          <t xml:space="preserve">
Переходящий с 2012 г
</t>
        </r>
      </text>
    </comment>
  </commentList>
</comments>
</file>

<file path=xl/sharedStrings.xml><?xml version="1.0" encoding="utf-8"?>
<sst xmlns="http://schemas.openxmlformats.org/spreadsheetml/2006/main" count="657" uniqueCount="103">
  <si>
    <t>Наименование</t>
  </si>
  <si>
    <t>1 квартал</t>
  </si>
  <si>
    <t>2 квартал</t>
  </si>
  <si>
    <t>3 квартал</t>
  </si>
  <si>
    <t>4 квартал</t>
  </si>
  <si>
    <t>ИТОГО:</t>
  </si>
  <si>
    <t>Электрооборудование</t>
  </si>
  <si>
    <t>Прочий автотранспорт</t>
  </si>
  <si>
    <t>Прочее оборудование</t>
  </si>
  <si>
    <t>ИТ-оборудование и ПО</t>
  </si>
  <si>
    <t>ВЭС</t>
  </si>
  <si>
    <t>МГЭС</t>
  </si>
  <si>
    <t xml:space="preserve">ВЭ </t>
  </si>
  <si>
    <t>В том числе:</t>
  </si>
  <si>
    <t>Монтажные работы</t>
  </si>
  <si>
    <t>СБ-проекты</t>
  </si>
  <si>
    <t xml:space="preserve">Услуги сторонних организаций </t>
  </si>
  <si>
    <t>Капстрой</t>
  </si>
  <si>
    <t>План</t>
  </si>
  <si>
    <t>ОЖ</t>
  </si>
  <si>
    <t>ПЗ</t>
  </si>
  <si>
    <t>Компания</t>
  </si>
  <si>
    <t>ИК</t>
  </si>
  <si>
    <t>РР</t>
  </si>
  <si>
    <t>№</t>
  </si>
  <si>
    <t>Сумма</t>
  </si>
  <si>
    <t>Факт</t>
  </si>
  <si>
    <t>Отклонения ОЖ / Всего</t>
  </si>
  <si>
    <t>9 месяцев</t>
  </si>
  <si>
    <t>заявлено в плане: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</si>
  <si>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</si>
  <si>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</si>
  <si>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</si>
  <si>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</si>
  <si>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</si>
  <si>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</si>
  <si>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</si>
  <si>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</si>
  <si>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</si>
  <si>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</si>
  <si>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</si>
  <si>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</si>
  <si>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</si>
  <si>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Воронин</t>
  </si>
  <si>
    <t>Отклонение</t>
  </si>
  <si>
    <t>2013 год</t>
  </si>
  <si>
    <t>Трансформатор для прогрева бетона ТМО-63 (ТМО-80) - 1 шт.</t>
  </si>
  <si>
    <t>Широкоуниверсальный фрезерный станок 6К82Ш - 1 шт.</t>
  </si>
  <si>
    <t>Сверлильный станок 2С132 - 1 шт.</t>
  </si>
  <si>
    <t>Маслоочистительная машина ОТМ-1000 - 1 шт.</t>
  </si>
  <si>
    <t>Увеличение мощности ВЭ</t>
  </si>
  <si>
    <t xml:space="preserve">Оборудование </t>
  </si>
  <si>
    <t>Развитие энергетики ВЭ</t>
  </si>
  <si>
    <t>Развитие связи ВЭ</t>
  </si>
  <si>
    <t>Инвестиции вне проектов ВЭ</t>
  </si>
  <si>
    <t xml:space="preserve">ПК и орг.техника </t>
  </si>
  <si>
    <t>Модернизация и реконструкция Энергообъектов</t>
  </si>
  <si>
    <t>ВОЛС ВЭС</t>
  </si>
  <si>
    <t>АИИСКУЭ ВЭС</t>
  </si>
  <si>
    <t>Инвестиции вне проектов ВЭС</t>
  </si>
  <si>
    <t>Автоматизация и модернизация МГЭС</t>
  </si>
  <si>
    <t>Инвестиции вне проектов МГЭС</t>
  </si>
  <si>
    <t>автомобиль рено Дастер - 1 шт.</t>
  </si>
  <si>
    <t>Разработка проектной документации (ПД) и конструкторской документации (КД) на оборудование АСУ ТП в соответствии с требованиями к составу и содержанию техно-рабочего проекта, приведенного в утвержденном ТЗ на выполнение работ. Монтаж оборудования АСУ ТП агрегатного (нижнего) уровня управления</t>
  </si>
  <si>
    <t>Проектирование и монтаж датчиков уровня воды в полостях тела плотины. Проектирование и монтаж датчиков (термоплеть) измерения температуры воды в водохранилище на различных уровнях</t>
  </si>
  <si>
    <t xml:space="preserve">Проектирование и монтаж дополнительной сети пьезометров в скальном основании плотины с выводом о обработкой данных на компьютере; </t>
  </si>
  <si>
    <t>Трансформатор ТСЛ-630/10-УЗ - 4 шт.</t>
  </si>
  <si>
    <t>Автомобиль УАЗ-39094 (фермер) стандартной комплектации + лебедка - 1 шт</t>
  </si>
  <si>
    <t>СБ-оборудование и ПО</t>
  </si>
  <si>
    <t>Перевод электроснабжения пос. Мамакан с напряжения 6 кВ на напряжение 10 кВ.</t>
  </si>
  <si>
    <t>Приобретение полимерных вводов 110 кВ для трансформаторов в кол-ве 6 шт.</t>
  </si>
  <si>
    <t xml:space="preserve">Приобретение и установка элегазовых выключателей 110 кВ с выносными элегазовыми трансформаторами тока в кол-ве 3 шт на ПС-110 "Артемовская" </t>
  </si>
  <si>
    <t>Приобретенние и установка подстанции КТПН-630/6 (2шт.)</t>
  </si>
  <si>
    <t>ВЭ</t>
  </si>
  <si>
    <t>Приобретение газового хроматографа "Цвет-800"</t>
  </si>
  <si>
    <t>Приобретение установки регенерации масла УРМ-2500</t>
  </si>
  <si>
    <t>Кондиционеры</t>
  </si>
  <si>
    <t>Экскаваторы и бульдозеры</t>
  </si>
  <si>
    <t>Приобретение автомобиля KIA Bongo</t>
  </si>
  <si>
    <t xml:space="preserve">Приобретение автомобиля ГАЗ-3309 </t>
  </si>
  <si>
    <t>Приобретение автомобиля УРАЛ-4320-0110-41 в кол-ве 2 шт(бортовой с лебедками)</t>
  </si>
  <si>
    <t>Приобретение автомобиля Урал-4320-1912-40 в кол-ве 3шт(бортовой с крановой установкой)</t>
  </si>
  <si>
    <t>Приобретение подъемника на базе трактора "Беларус"  ОПТ 9195</t>
  </si>
  <si>
    <t>Приобретение испытательной системы "Ретом- ВЧ"</t>
  </si>
  <si>
    <t>ПИР по переходу от пусковой схемы ПС Мамакан  к полной проектной схеме по титулу "Перевод одной цепи ВЛ Таксимо-Мамакан…."</t>
  </si>
  <si>
    <t>Приобретение бульдозера ЧЕТРА Т-901 ЯБР-1-01 в кол-ве 1 шт</t>
  </si>
  <si>
    <t>Приобетение и установка элегазовых выключателей ВГБ-35кВ - 9штук (  ПС Кропоткинская 5шт, ПС Артемовская 3шт,  ПС Бодайбинская 1шт).</t>
  </si>
  <si>
    <t xml:space="preserve">Реализация проекта  противоаварийной автоматики (ДАР) </t>
  </si>
  <si>
    <t>Приобретение необслуживаемых аккумуляторных батарей для узла связи</t>
  </si>
  <si>
    <t>Приобретение мобильных спутниковых телефонов для бригад по ремонту ЛЭП</t>
  </si>
  <si>
    <t>ВЛ-220 Артем-Вача</t>
  </si>
  <si>
    <t>Двухцепная ВЛ220 кВ Пеледуй-Чертово-Корыто-Сухой Л</t>
  </si>
  <si>
    <t>ДЭС п.Перевоз (реконструкция)</t>
  </si>
  <si>
    <t>Перенос ВЛ-110 и 35 за черту г.Бодайбо</t>
  </si>
  <si>
    <t>Н/С на начало</t>
  </si>
  <si>
    <t>Н/С на конец</t>
  </si>
  <si>
    <t>переходящие вложения:</t>
  </si>
  <si>
    <t>переходящие ввод:</t>
  </si>
  <si>
    <t>переходящие платежи:</t>
  </si>
  <si>
    <t>Приобретение станка токарно-винторезного 1К625Д (1 шт.)</t>
  </si>
  <si>
    <t xml:space="preserve">План инвестиционных платежей ЗАО Витимэнерго на 2013 год </t>
  </si>
  <si>
    <t xml:space="preserve">План инвестиционных вложений ЗАО Витимэнерго на 2013 год </t>
  </si>
  <si>
    <t xml:space="preserve">План ввода инвестиционных затрат ЗАО Витимэнерго на 2013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</si>
</sst>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0"/>
      <name val="Arial Cyr"/>
      <charset val="204"/>
    </font>
    <font>
      <b/>
      <sz val="10"/>
      <name val="Arial Cyr"/>
      <charset val="204"/>
    </font>
    <font>
      <sz val="10"/>
      <color indexed="9"/>
      <name val="Arial Cyr"/>
      <charset val="204"/>
    </font>
    <font>
      <b/>
      <sz val="14"/>
      <name val="Arial Cyr"/>
      <charset val="204"/>
    </font>
    <font>
      <i/>
      <u/>
      <sz val="10"/>
      <name val="Arial Cyr"/>
      <charset val="204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3" fontId="1" fillId="0" borderId="0" xfId="0" applyNumberFormat="1" applyFon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3" fontId="0" fillId="0" borderId="0" xfId="0" applyNumberForma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1" fillId="3" borderId="0" xfId="0" applyNumberFormat="1" applyFont="1" applyFill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0" fillId="0" borderId="0" xfId="0" applyNumberFormat="1" applyFill="1" applyAlignment="1">
      <alignment horizontal="left" vertical="center" wrapText="1" indent="2"/>
    </xf>
    <xf numFmtId="3" fontId="4" fillId="0" borderId="0" xfId="0" applyNumberFormat="1" applyFont="1" applyFill="1" applyAlignment="1">
      <alignment horizontal="left" vertical="center" wrapText="1"/>
    </xf>
    <xf numFmtId="0" fontId="4" fillId="0" borderId="0" xfId="0" applyFont="1" applyFill="1"/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3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Fill="1"/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/>
    <xf numFmtId="3" fontId="1" fillId="5" borderId="0" xfId="0" applyNumberFormat="1" applyFont="1" applyFill="1" applyAlignment="1">
      <alignment horizontal="center" vertical="center"/>
    </xf>
    <xf numFmtId="0" fontId="1" fillId="4" borderId="0" xfId="0" applyFont="1" applyFill="1"/>
    <xf numFmtId="0" fontId="1" fillId="6" borderId="0" xfId="0" applyFont="1" applyFill="1" applyAlignment="1">
      <alignment horizontal="left" vertical="center" wrapText="1"/>
    </xf>
    <xf numFmtId="0" fontId="1" fillId="6" borderId="0" xfId="0" applyFont="1" applyFill="1"/>
    <xf numFmtId="3" fontId="1" fillId="6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left" vertical="center" wrapText="1"/>
    </xf>
    <xf numFmtId="0" fontId="1" fillId="7" borderId="0" xfId="0" applyFont="1" applyFill="1"/>
    <xf numFmtId="3" fontId="1" fillId="7" borderId="0" xfId="0" applyNumberFormat="1" applyFont="1" applyFill="1" applyAlignment="1">
      <alignment horizontal="center" vertical="center"/>
    </xf>
    <xf numFmtId="3" fontId="1" fillId="5" borderId="0" xfId="0" applyNumberFormat="1" applyFont="1" applyFill="1" applyAlignment="1">
      <alignment horizontal="left" vertical="center" wrapText="1"/>
    </xf>
    <xf numFmtId="3" fontId="1" fillId="0" borderId="0" xfId="0" applyNumberFormat="1" applyFont="1" applyFill="1"/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3" fontId="0" fillId="0" borderId="0" xfId="0" applyNumberFormat="1" applyFill="1"/>
    <xf numFmtId="165" fontId="0" fillId="0" borderId="0" xfId="0" applyNumberForma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V168"/>
  <sheetViews>
    <sheetView zoomScale="90" zoomScaleNormal="90" workbookViewId="0">
      <pane xSplit="1" ySplit="4" topLeftCell="G5" activePane="bottomRight" state="frozen"/>
      <selection activeCell="BF61" sqref="A61:BF61"/>
      <selection pane="topRight" activeCell="BF61" sqref="A61:BF61"/>
      <selection pane="bottomLeft" activeCell="BF61" sqref="A61:BF61"/>
      <selection pane="bottomRight" activeCell="A2" sqref="A2"/>
    </sheetView>
  </sheetViews>
  <sheetFormatPr defaultRowHeight="12.75" x14ac:dyDescent="0.2"/>
  <cols>
    <col min="1" max="1" width="73.42578125" style="6" customWidth="1"/>
    <col min="2" max="2" width="0.5703125" style="4" hidden="1" customWidth="1"/>
    <col min="3" max="3" width="11.42578125" style="17" hidden="1" customWidth="1"/>
    <col min="4" max="4" width="0.5703125" style="12" hidden="1" customWidth="1"/>
    <col min="5" max="5" width="11.42578125" style="17" hidden="1" customWidth="1"/>
    <col min="6" max="6" width="0.5703125" style="12" hidden="1" customWidth="1"/>
    <col min="7" max="7" width="11.42578125" style="17" customWidth="1"/>
    <col min="8" max="8" width="11.42578125" style="17" hidden="1" customWidth="1"/>
    <col min="9" max="9" width="0.5703125" style="12" customWidth="1"/>
    <col min="10" max="10" width="11.42578125" style="17" customWidth="1"/>
    <col min="11" max="11" width="11.42578125" style="17" hidden="1" customWidth="1"/>
    <col min="12" max="12" width="0.5703125" style="12" customWidth="1"/>
    <col min="13" max="13" width="11.42578125" style="17" customWidth="1"/>
    <col min="14" max="14" width="11.42578125" style="17" hidden="1" customWidth="1"/>
    <col min="15" max="15" width="0.5703125" style="12" customWidth="1"/>
    <col min="16" max="16" width="11.42578125" style="17" customWidth="1"/>
    <col min="17" max="17" width="11.42578125" style="17" hidden="1" customWidth="1"/>
    <col min="18" max="18" width="0.5703125" style="12" customWidth="1"/>
    <col min="19" max="19" width="11.42578125" style="17" customWidth="1"/>
    <col min="20" max="20" width="11.42578125" style="17" hidden="1" customWidth="1"/>
    <col min="21" max="21" width="0.5703125" style="12" customWidth="1"/>
    <col min="22" max="22" width="11.42578125" style="17" customWidth="1"/>
    <col min="23" max="23" width="11.42578125" style="17" hidden="1" customWidth="1"/>
    <col min="24" max="24" width="0.5703125" style="12" customWidth="1"/>
    <col min="25" max="25" width="11.42578125" style="17" customWidth="1"/>
    <col min="26" max="26" width="11.42578125" style="17" hidden="1" customWidth="1"/>
    <col min="27" max="27" width="0.5703125" style="12" customWidth="1"/>
    <col min="28" max="28" width="11.42578125" style="17" customWidth="1"/>
    <col min="29" max="29" width="11.42578125" style="17" hidden="1" customWidth="1"/>
    <col min="30" max="30" width="0.5703125" style="12" customWidth="1"/>
    <col min="31" max="31" width="11.42578125" style="17" customWidth="1"/>
    <col min="32" max="32" width="11.42578125" style="17" hidden="1" customWidth="1"/>
    <col min="33" max="33" width="0.5703125" style="12" customWidth="1"/>
    <col min="34" max="34" width="11.42578125" style="17" customWidth="1"/>
    <col min="35" max="35" width="11.42578125" style="17" hidden="1" customWidth="1"/>
    <col min="36" max="36" width="0.5703125" style="12" customWidth="1"/>
    <col min="37" max="37" width="11.42578125" style="17" customWidth="1"/>
    <col min="38" max="38" width="11.42578125" style="17" hidden="1" customWidth="1"/>
    <col min="39" max="39" width="0.5703125" style="12" customWidth="1"/>
    <col min="40" max="40" width="11.42578125" style="17" customWidth="1"/>
    <col min="41" max="41" width="11.42578125" style="17" hidden="1" customWidth="1"/>
    <col min="42" max="42" width="0.5703125" style="12" customWidth="1"/>
    <col min="43" max="43" width="11.42578125" style="17" customWidth="1"/>
    <col min="44" max="44" width="11.42578125" style="17" hidden="1" customWidth="1"/>
    <col min="45" max="45" width="0.5703125" style="12" customWidth="1"/>
    <col min="46" max="46" width="11.42578125" style="17" customWidth="1"/>
    <col min="47" max="47" width="11.42578125" style="17" hidden="1" customWidth="1"/>
    <col min="48" max="48" width="0.5703125" style="12" customWidth="1"/>
    <col min="49" max="49" width="11.42578125" style="17" customWidth="1"/>
    <col min="50" max="50" width="11.42578125" style="17" hidden="1" customWidth="1"/>
    <col min="51" max="51" width="0.5703125" style="12" customWidth="1"/>
    <col min="52" max="52" width="11.42578125" style="17" customWidth="1"/>
    <col min="53" max="53" width="11.42578125" style="17" hidden="1" customWidth="1"/>
    <col min="54" max="54" width="0.5703125" style="12" customWidth="1"/>
    <col min="55" max="55" width="11.42578125" style="17" customWidth="1"/>
    <col min="56" max="56" width="11.42578125" style="17" hidden="1" customWidth="1"/>
    <col min="57" max="57" width="0.5703125" style="12" hidden="1" customWidth="1"/>
    <col min="58" max="58" width="14.28515625" style="20" hidden="1" customWidth="1"/>
    <col min="59" max="59" width="9.7109375" style="20" hidden="1" customWidth="1"/>
    <col min="60" max="60" width="0.5703125" style="12" hidden="1" customWidth="1"/>
    <col min="61" max="61" width="9.7109375" style="20" hidden="1" customWidth="1"/>
    <col min="62" max="62" width="11.42578125" style="12" hidden="1" customWidth="1"/>
    <col min="63" max="63" width="0.5703125" style="12" hidden="1" customWidth="1"/>
    <col min="64" max="65" width="11.42578125" style="17" hidden="1" customWidth="1"/>
    <col min="66" max="67" width="12.28515625" style="17" hidden="1" customWidth="1"/>
    <col min="68" max="68" width="0.5703125" style="12" hidden="1" customWidth="1"/>
    <col min="69" max="69" width="9.140625" style="38" hidden="1" customWidth="1"/>
    <col min="70" max="70" width="0.5703125" style="12" hidden="1" customWidth="1"/>
    <col min="71" max="71" width="11" style="38" hidden="1" customWidth="1"/>
    <col min="72" max="72" width="0.5703125" style="12" hidden="1" customWidth="1"/>
    <col min="73" max="73" width="13.28515625" style="20" hidden="1" customWidth="1"/>
  </cols>
  <sheetData>
    <row r="1" spans="1:74" ht="18" x14ac:dyDescent="0.25">
      <c r="A1" s="66" t="s">
        <v>100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21"/>
      <c r="BH1" s="20"/>
      <c r="BJ1" s="11"/>
      <c r="BK1" s="20"/>
      <c r="BL1"/>
      <c r="BM1"/>
      <c r="BN1"/>
      <c r="BO1"/>
      <c r="BP1"/>
      <c r="BR1"/>
      <c r="BT1" s="21"/>
    </row>
    <row r="3" spans="1:74" s="2" customFormat="1" ht="12.75" customHeight="1" x14ac:dyDescent="0.2">
      <c r="A3" s="65" t="s">
        <v>0</v>
      </c>
      <c r="B3" s="5"/>
      <c r="C3" s="65" t="s">
        <v>42</v>
      </c>
      <c r="D3" s="14"/>
      <c r="E3" s="65" t="s">
        <v>27</v>
      </c>
      <c r="F3" s="14"/>
      <c r="G3" s="64" t="s">
        <v>30</v>
      </c>
      <c r="H3" s="64"/>
      <c r="I3" s="14"/>
      <c r="J3" s="64" t="s">
        <v>31</v>
      </c>
      <c r="K3" s="64"/>
      <c r="L3" s="14"/>
      <c r="M3" s="64" t="s">
        <v>32</v>
      </c>
      <c r="N3" s="64"/>
      <c r="O3" s="14"/>
      <c r="P3" s="64" t="s">
        <v>1</v>
      </c>
      <c r="Q3" s="64"/>
      <c r="R3" s="14"/>
      <c r="S3" s="64" t="s">
        <v>33</v>
      </c>
      <c r="T3" s="64"/>
      <c r="U3" s="14"/>
      <c r="V3" s="64" t="s">
        <v>34</v>
      </c>
      <c r="W3" s="64"/>
      <c r="X3" s="14"/>
      <c r="Y3" s="64" t="s">
        <v>35</v>
      </c>
      <c r="Z3" s="64"/>
      <c r="AA3" s="14"/>
      <c r="AB3" s="64" t="s">
        <v>2</v>
      </c>
      <c r="AC3" s="64"/>
      <c r="AD3" s="14"/>
      <c r="AE3" s="64" t="s">
        <v>36</v>
      </c>
      <c r="AF3" s="64"/>
      <c r="AG3" s="14"/>
      <c r="AH3" s="64" t="s">
        <v>37</v>
      </c>
      <c r="AI3" s="64"/>
      <c r="AJ3" s="14"/>
      <c r="AK3" s="64" t="s">
        <v>38</v>
      </c>
      <c r="AL3" s="64"/>
      <c r="AM3" s="14"/>
      <c r="AN3" s="64" t="s">
        <v>3</v>
      </c>
      <c r="AO3" s="64"/>
      <c r="AP3" s="14"/>
      <c r="AQ3" s="64" t="s">
        <v>39</v>
      </c>
      <c r="AR3" s="64"/>
      <c r="AS3" s="14"/>
      <c r="AT3" s="64" t="s">
        <v>40</v>
      </c>
      <c r="AU3" s="64"/>
      <c r="AV3" s="14"/>
      <c r="AW3" s="64" t="s">
        <v>41</v>
      </c>
      <c r="AX3" s="64"/>
      <c r="AY3" s="14"/>
      <c r="AZ3" s="64" t="s">
        <v>4</v>
      </c>
      <c r="BA3" s="64"/>
      <c r="BB3" s="14"/>
      <c r="BC3" s="64" t="s">
        <v>45</v>
      </c>
      <c r="BD3" s="64"/>
      <c r="BE3" s="14"/>
      <c r="BF3" s="64" t="s">
        <v>21</v>
      </c>
      <c r="BG3" s="64" t="s">
        <v>22</v>
      </c>
      <c r="BH3" s="14"/>
      <c r="BI3" s="64" t="s">
        <v>23</v>
      </c>
      <c r="BJ3" s="64"/>
      <c r="BK3" s="14"/>
      <c r="BL3" s="64" t="s">
        <v>28</v>
      </c>
      <c r="BM3" s="64"/>
      <c r="BN3" s="64" t="s">
        <v>4</v>
      </c>
      <c r="BO3" s="64"/>
      <c r="BP3" s="14"/>
      <c r="BQ3" s="13" t="s">
        <v>43</v>
      </c>
      <c r="BR3" s="14"/>
      <c r="BS3" s="13" t="s">
        <v>44</v>
      </c>
    </row>
    <row r="4" spans="1:74" s="2" customFormat="1" x14ac:dyDescent="0.2">
      <c r="A4" s="65"/>
      <c r="B4" s="5"/>
      <c r="C4" s="65"/>
      <c r="D4" s="14"/>
      <c r="E4" s="65"/>
      <c r="F4" s="14"/>
      <c r="G4" s="13" t="s">
        <v>18</v>
      </c>
      <c r="H4" s="13" t="s">
        <v>26</v>
      </c>
      <c r="I4" s="14"/>
      <c r="J4" s="13" t="s">
        <v>18</v>
      </c>
      <c r="K4" s="13" t="s">
        <v>26</v>
      </c>
      <c r="L4" s="14"/>
      <c r="M4" s="13" t="s">
        <v>18</v>
      </c>
      <c r="N4" s="13" t="s">
        <v>26</v>
      </c>
      <c r="O4" s="14"/>
      <c r="P4" s="13" t="s">
        <v>18</v>
      </c>
      <c r="Q4" s="13" t="s">
        <v>26</v>
      </c>
      <c r="R4" s="14"/>
      <c r="S4" s="13" t="s">
        <v>18</v>
      </c>
      <c r="T4" s="13" t="s">
        <v>26</v>
      </c>
      <c r="U4" s="14"/>
      <c r="V4" s="13" t="s">
        <v>18</v>
      </c>
      <c r="W4" s="13" t="s">
        <v>26</v>
      </c>
      <c r="X4" s="14"/>
      <c r="Y4" s="13" t="s">
        <v>18</v>
      </c>
      <c r="Z4" s="13" t="s">
        <v>26</v>
      </c>
      <c r="AA4" s="14"/>
      <c r="AB4" s="13" t="s">
        <v>18</v>
      </c>
      <c r="AC4" s="13" t="s">
        <v>26</v>
      </c>
      <c r="AD4" s="14"/>
      <c r="AE4" s="13" t="s">
        <v>18</v>
      </c>
      <c r="AF4" s="13" t="s">
        <v>20</v>
      </c>
      <c r="AG4" s="14"/>
      <c r="AH4" s="13" t="s">
        <v>18</v>
      </c>
      <c r="AI4" s="13" t="s">
        <v>20</v>
      </c>
      <c r="AJ4" s="14"/>
      <c r="AK4" s="13" t="s">
        <v>18</v>
      </c>
      <c r="AL4" s="13" t="s">
        <v>20</v>
      </c>
      <c r="AM4" s="14"/>
      <c r="AN4" s="13" t="s">
        <v>18</v>
      </c>
      <c r="AO4" s="13" t="s">
        <v>20</v>
      </c>
      <c r="AP4" s="14"/>
      <c r="AQ4" s="13" t="s">
        <v>18</v>
      </c>
      <c r="AR4" s="13" t="s">
        <v>19</v>
      </c>
      <c r="AS4" s="14"/>
      <c r="AT4" s="13" t="s">
        <v>18</v>
      </c>
      <c r="AU4" s="13" t="s">
        <v>19</v>
      </c>
      <c r="AV4" s="14"/>
      <c r="AW4" s="13" t="s">
        <v>18</v>
      </c>
      <c r="AX4" s="13" t="s">
        <v>19</v>
      </c>
      <c r="AY4" s="14"/>
      <c r="AZ4" s="13" t="s">
        <v>18</v>
      </c>
      <c r="BA4" s="13" t="s">
        <v>19</v>
      </c>
      <c r="BB4" s="14"/>
      <c r="BC4" s="13" t="s">
        <v>18</v>
      </c>
      <c r="BD4" s="13" t="s">
        <v>19</v>
      </c>
      <c r="BE4" s="14"/>
      <c r="BF4" s="64"/>
      <c r="BG4" s="64"/>
      <c r="BH4" s="14"/>
      <c r="BI4" s="13" t="s">
        <v>24</v>
      </c>
      <c r="BJ4" s="13" t="s">
        <v>25</v>
      </c>
      <c r="BK4" s="14"/>
      <c r="BL4" s="13" t="s">
        <v>18</v>
      </c>
      <c r="BM4" s="13" t="s">
        <v>19</v>
      </c>
      <c r="BN4" s="13" t="s">
        <v>18</v>
      </c>
      <c r="BO4" s="13" t="s">
        <v>20</v>
      </c>
      <c r="BP4" s="14"/>
      <c r="BQ4" s="13" t="s">
        <v>18</v>
      </c>
      <c r="BR4" s="14"/>
      <c r="BS4" s="13"/>
    </row>
    <row r="5" spans="1:74" x14ac:dyDescent="0.2">
      <c r="BT5"/>
      <c r="BU5"/>
    </row>
    <row r="6" spans="1:74" s="1" customFormat="1" x14ac:dyDescent="0.2">
      <c r="A6" s="48" t="s">
        <v>50</v>
      </c>
      <c r="B6" s="49"/>
      <c r="C6" s="50">
        <f>SUM(C8:C8)</f>
        <v>0</v>
      </c>
      <c r="D6" s="50"/>
      <c r="E6" s="50">
        <f>BC6-C6</f>
        <v>0</v>
      </c>
      <c r="F6" s="50"/>
      <c r="G6" s="50">
        <f>SUM(G8:G8)</f>
        <v>0</v>
      </c>
      <c r="H6" s="50">
        <f>SUM(H8:H8)</f>
        <v>0</v>
      </c>
      <c r="I6" s="16"/>
      <c r="J6" s="50">
        <f>SUM(J8:J8)</f>
        <v>0</v>
      </c>
      <c r="K6" s="50">
        <f>SUM(K8:K8)</f>
        <v>0</v>
      </c>
      <c r="L6" s="16"/>
      <c r="M6" s="50">
        <f>SUM(M8:M8)</f>
        <v>0</v>
      </c>
      <c r="N6" s="50">
        <f>SUM(N8:N8)</f>
        <v>0</v>
      </c>
      <c r="O6" s="16"/>
      <c r="P6" s="50">
        <f>SUM(P8:P8)</f>
        <v>0</v>
      </c>
      <c r="Q6" s="50">
        <f>SUM(Q8:Q8)</f>
        <v>0</v>
      </c>
      <c r="R6" s="16"/>
      <c r="S6" s="50">
        <f>SUM(S8:S8)</f>
        <v>0</v>
      </c>
      <c r="T6" s="50">
        <f>SUM(T8:T8)</f>
        <v>0</v>
      </c>
      <c r="U6" s="16"/>
      <c r="V6" s="50">
        <f>SUM(V8:V8)</f>
        <v>0</v>
      </c>
      <c r="W6" s="50">
        <f>SUM(W8:W8)</f>
        <v>0</v>
      </c>
      <c r="X6" s="16"/>
      <c r="Y6" s="50">
        <f>SUM(Y8:Y8)</f>
        <v>0</v>
      </c>
      <c r="Z6" s="50">
        <f>SUM(Z8:Z8)</f>
        <v>0</v>
      </c>
      <c r="AA6" s="16"/>
      <c r="AB6" s="50">
        <f>SUM(AB8:AB8)</f>
        <v>0</v>
      </c>
      <c r="AC6" s="50">
        <f>SUM(AC8:AC8)</f>
        <v>0</v>
      </c>
      <c r="AD6" s="16"/>
      <c r="AE6" s="50">
        <f>SUM(AE8:AE8)</f>
        <v>0</v>
      </c>
      <c r="AF6" s="50">
        <f>SUM(AF8:AF8)</f>
        <v>0</v>
      </c>
      <c r="AG6" s="16"/>
      <c r="AH6" s="50">
        <f>SUM(AH8:AH8)</f>
        <v>0</v>
      </c>
      <c r="AI6" s="50">
        <f>SUM(AI8:AI8)</f>
        <v>0</v>
      </c>
      <c r="AJ6" s="16"/>
      <c r="AK6" s="50">
        <f>SUM(AK8:AK8)</f>
        <v>0</v>
      </c>
      <c r="AL6" s="50">
        <f>SUM(AL8:AL8)</f>
        <v>0</v>
      </c>
      <c r="AM6" s="16"/>
      <c r="AN6" s="50">
        <f>SUM(AN8:AN8)</f>
        <v>0</v>
      </c>
      <c r="AO6" s="50">
        <f>SUM(AO8:AO8)</f>
        <v>0</v>
      </c>
      <c r="AP6" s="16"/>
      <c r="AQ6" s="50">
        <f>SUM(AQ8:AQ8)</f>
        <v>0</v>
      </c>
      <c r="AR6" s="50">
        <f>SUM(AR8:AR8)</f>
        <v>0</v>
      </c>
      <c r="AS6" s="16"/>
      <c r="AT6" s="50">
        <f>SUM(AT8:AT8)</f>
        <v>0</v>
      </c>
      <c r="AU6" s="50">
        <f>SUM(AU8:AU8)</f>
        <v>0</v>
      </c>
      <c r="AV6" s="16"/>
      <c r="AW6" s="50">
        <f>SUM(AW8:AW8)</f>
        <v>0</v>
      </c>
      <c r="AX6" s="50">
        <f>SUM(AX8:AX8)</f>
        <v>0</v>
      </c>
      <c r="AY6" s="16"/>
      <c r="AZ6" s="50">
        <f>SUM(AZ8:AZ8)</f>
        <v>0</v>
      </c>
      <c r="BA6" s="50">
        <f>SUM(BA8:BA8)</f>
        <v>0</v>
      </c>
      <c r="BB6" s="16"/>
      <c r="BC6" s="50">
        <f>SUM(BC8:BC8)</f>
        <v>0</v>
      </c>
      <c r="BD6" s="15">
        <f>SUM(BD8:BD8)</f>
        <v>0</v>
      </c>
      <c r="BE6" s="16"/>
      <c r="BF6" s="20"/>
      <c r="BG6" s="20"/>
      <c r="BH6" s="16"/>
      <c r="BI6" s="20"/>
      <c r="BJ6" s="16"/>
      <c r="BK6" s="16"/>
      <c r="BL6" s="15">
        <f>P6+AB6+AN6</f>
        <v>0</v>
      </c>
      <c r="BM6" s="15">
        <f>Q6+AC6+AO6</f>
        <v>0</v>
      </c>
      <c r="BN6" s="15">
        <f>AZ6</f>
        <v>0</v>
      </c>
      <c r="BO6" s="15">
        <f>BA6</f>
        <v>0</v>
      </c>
      <c r="BP6" s="16"/>
      <c r="BQ6" s="38"/>
      <c r="BR6" s="16"/>
      <c r="BS6" s="38"/>
      <c r="BU6" s="46"/>
      <c r="BV6" s="46"/>
    </row>
    <row r="7" spans="1:74" x14ac:dyDescent="0.2">
      <c r="A7" s="26" t="s">
        <v>98</v>
      </c>
      <c r="BT7"/>
      <c r="BU7"/>
    </row>
    <row r="8" spans="1:74" x14ac:dyDescent="0.2">
      <c r="A8" s="25" t="s">
        <v>16</v>
      </c>
      <c r="P8" s="34">
        <f>G8+J8+M8</f>
        <v>0</v>
      </c>
      <c r="AB8" s="34">
        <f>S8+V8+Y8</f>
        <v>0</v>
      </c>
      <c r="AN8" s="34">
        <f>AE8+AH8+AK8</f>
        <v>0</v>
      </c>
      <c r="AZ8" s="34">
        <f>AQ8+AT8+AW8</f>
        <v>0</v>
      </c>
      <c r="BA8" s="34">
        <f>AR8+AU8+AX8</f>
        <v>0</v>
      </c>
      <c r="BC8" s="12">
        <f>P8+AB8+AN8+AZ8</f>
        <v>0</v>
      </c>
      <c r="BT8"/>
      <c r="BU8"/>
    </row>
    <row r="9" spans="1:74" x14ac:dyDescent="0.2">
      <c r="BT9"/>
      <c r="BU9"/>
    </row>
    <row r="10" spans="1:74" hidden="1" x14ac:dyDescent="0.2">
      <c r="BT10"/>
      <c r="BU10"/>
    </row>
    <row r="11" spans="1:74" s="1" customFormat="1" hidden="1" x14ac:dyDescent="0.2">
      <c r="A11" s="58" t="s">
        <v>52</v>
      </c>
      <c r="B11" s="49"/>
      <c r="C11" s="50" t="e">
        <f>SUM(C14:C19)</f>
        <v>#REF!</v>
      </c>
      <c r="D11" s="50"/>
      <c r="E11" s="50" t="e">
        <f>SUM(E14:E19)</f>
        <v>#REF!</v>
      </c>
      <c r="F11" s="50"/>
      <c r="G11" s="50">
        <f>SUM(G14:G18)</f>
        <v>0</v>
      </c>
      <c r="H11" s="50">
        <f>SUM(H14:H19)</f>
        <v>0</v>
      </c>
      <c r="I11" s="16"/>
      <c r="J11" s="50">
        <f>SUM(J14:J18)</f>
        <v>0</v>
      </c>
      <c r="K11" s="50">
        <f>SUM(K14:K19)</f>
        <v>0</v>
      </c>
      <c r="L11" s="16"/>
      <c r="M11" s="50">
        <f>SUM(M14:M18)</f>
        <v>0</v>
      </c>
      <c r="N11" s="50">
        <f>SUM(N14:N19)</f>
        <v>0</v>
      </c>
      <c r="O11" s="16"/>
      <c r="P11" s="50">
        <f>SUM(P14:P18)</f>
        <v>0</v>
      </c>
      <c r="Q11" s="50">
        <f>SUM(Q14:Q19)</f>
        <v>0</v>
      </c>
      <c r="R11" s="16"/>
      <c r="S11" s="50">
        <f>SUM(S14:S18)</f>
        <v>0</v>
      </c>
      <c r="T11" s="50">
        <f>SUM(T14:T19)</f>
        <v>0</v>
      </c>
      <c r="U11" s="16"/>
      <c r="V11" s="50">
        <f>SUM(V14:V18)</f>
        <v>0</v>
      </c>
      <c r="W11" s="50">
        <f>SUM(W14:W19)</f>
        <v>0</v>
      </c>
      <c r="X11" s="16"/>
      <c r="Y11" s="50">
        <f>SUM(Y14:Y18)</f>
        <v>0</v>
      </c>
      <c r="Z11" s="50">
        <f>SUM(Z14:Z19)</f>
        <v>0</v>
      </c>
      <c r="AA11" s="16"/>
      <c r="AB11" s="50">
        <f>SUM(AB14:AB18)</f>
        <v>0</v>
      </c>
      <c r="AC11" s="50">
        <f>SUM(AC14:AC19)</f>
        <v>0</v>
      </c>
      <c r="AD11" s="16"/>
      <c r="AE11" s="50">
        <f>SUM(AE14:AE18)</f>
        <v>0</v>
      </c>
      <c r="AF11" s="50">
        <f>SUM(AF14:AF19)</f>
        <v>0</v>
      </c>
      <c r="AG11" s="16"/>
      <c r="AH11" s="50">
        <f>SUM(AH14:AH18)</f>
        <v>0</v>
      </c>
      <c r="AI11" s="50">
        <f>SUM(AI14:AI19)</f>
        <v>0</v>
      </c>
      <c r="AJ11" s="16"/>
      <c r="AK11" s="50">
        <f>SUM(AK14:AK18)</f>
        <v>0</v>
      </c>
      <c r="AL11" s="50">
        <f>SUM(AL14:AL19)</f>
        <v>0</v>
      </c>
      <c r="AM11" s="16"/>
      <c r="AN11" s="50">
        <f>SUM(AN14:AN18)</f>
        <v>0</v>
      </c>
      <c r="AO11" s="50">
        <f>SUM(AO14:AO19)</f>
        <v>0</v>
      </c>
      <c r="AP11" s="16"/>
      <c r="AQ11" s="50">
        <f>SUM(AQ14:AQ18)</f>
        <v>0</v>
      </c>
      <c r="AR11" s="50">
        <f>SUM(AR14:AR19)</f>
        <v>0</v>
      </c>
      <c r="AS11" s="16"/>
      <c r="AT11" s="50">
        <f>SUM(AT14:AT18)</f>
        <v>0</v>
      </c>
      <c r="AU11" s="50">
        <f>SUM(AU14:AU19)</f>
        <v>0</v>
      </c>
      <c r="AV11" s="16"/>
      <c r="AW11" s="50">
        <f>SUM(AW14:AW18)</f>
        <v>0</v>
      </c>
      <c r="AX11" s="50">
        <f>SUM(AX14:AX19)</f>
        <v>0</v>
      </c>
      <c r="AY11" s="16"/>
      <c r="AZ11" s="50">
        <f>SUM(AZ14:AZ18)</f>
        <v>0</v>
      </c>
      <c r="BA11" s="50">
        <f>SUM(BA14:BA19)</f>
        <v>0</v>
      </c>
      <c r="BB11" s="16"/>
      <c r="BC11" s="50">
        <f>SUM(BC14:BC18)</f>
        <v>0</v>
      </c>
      <c r="BD11" s="15">
        <f>SUM(BD14:BD19)</f>
        <v>0</v>
      </c>
      <c r="BE11" s="16"/>
      <c r="BF11" s="22"/>
      <c r="BG11" s="22"/>
      <c r="BH11" s="16"/>
      <c r="BI11" s="11"/>
      <c r="BJ11" s="16"/>
      <c r="BK11" s="16"/>
      <c r="BL11" s="15">
        <f t="shared" ref="BL11:BM15" si="0">P11+AB11+AN11</f>
        <v>0</v>
      </c>
      <c r="BM11" s="15">
        <f t="shared" si="0"/>
        <v>0</v>
      </c>
      <c r="BN11" s="15">
        <f t="shared" ref="BN11:BO15" si="1">AZ11</f>
        <v>0</v>
      </c>
      <c r="BO11" s="15">
        <f t="shared" si="1"/>
        <v>0</v>
      </c>
      <c r="BP11" s="16"/>
      <c r="BQ11" s="38"/>
      <c r="BR11" s="16"/>
      <c r="BS11" s="38"/>
      <c r="BU11" s="46"/>
      <c r="BV11" s="46"/>
    </row>
    <row r="12" spans="1:74" s="3" customFormat="1" hidden="1" x14ac:dyDescent="0.2">
      <c r="A12" s="8" t="s">
        <v>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23"/>
      <c r="BG12" s="23"/>
      <c r="BH12" s="16"/>
      <c r="BI12" s="23"/>
      <c r="BJ12" s="16"/>
      <c r="BK12" s="16"/>
      <c r="BL12" s="16">
        <f t="shared" si="0"/>
        <v>0</v>
      </c>
      <c r="BM12" s="16">
        <f t="shared" si="0"/>
        <v>0</v>
      </c>
      <c r="BN12" s="16">
        <f t="shared" si="1"/>
        <v>0</v>
      </c>
      <c r="BO12" s="16">
        <f t="shared" si="1"/>
        <v>0</v>
      </c>
      <c r="BP12" s="16"/>
      <c r="BQ12" s="40"/>
      <c r="BR12" s="16"/>
      <c r="BS12" s="40"/>
      <c r="BU12" s="46"/>
      <c r="BV12" s="46"/>
    </row>
    <row r="13" spans="1:74" s="27" customFormat="1" hidden="1" x14ac:dyDescent="0.2">
      <c r="A13" s="26" t="s">
        <v>29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44"/>
      <c r="BG13" s="44"/>
      <c r="BH13" s="29"/>
      <c r="BI13" s="44"/>
      <c r="BJ13" s="29"/>
      <c r="BK13" s="29"/>
      <c r="BL13" s="16">
        <f t="shared" si="0"/>
        <v>0</v>
      </c>
      <c r="BM13" s="16">
        <f t="shared" si="0"/>
        <v>0</v>
      </c>
      <c r="BN13" s="16">
        <f t="shared" si="1"/>
        <v>0</v>
      </c>
      <c r="BO13" s="16">
        <f t="shared" si="1"/>
        <v>0</v>
      </c>
      <c r="BP13" s="29"/>
      <c r="BQ13" s="45"/>
      <c r="BR13" s="29"/>
      <c r="BS13" s="45"/>
      <c r="BU13" s="46"/>
      <c r="BV13" s="46"/>
    </row>
    <row r="14" spans="1:74" s="4" customFormat="1" hidden="1" x14ac:dyDescent="0.2">
      <c r="A14" s="25" t="s">
        <v>51</v>
      </c>
      <c r="C14" s="12">
        <v>13139.38932</v>
      </c>
      <c r="D14" s="12"/>
      <c r="E14" s="12">
        <f>BC14-C14</f>
        <v>-13139.38932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4">
        <f>G14+J14+M14</f>
        <v>0</v>
      </c>
      <c r="Q14" s="34">
        <f>H14+K14+N14</f>
        <v>0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4">
        <f>S14+V14+Y14</f>
        <v>0</v>
      </c>
      <c r="AC14" s="34">
        <f>T14+W14+Z14</f>
        <v>0</v>
      </c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34">
        <f>AE14+AH14+AK14</f>
        <v>0</v>
      </c>
      <c r="AO14" s="34">
        <f>AF14+AI14+AL14</f>
        <v>0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34">
        <f>AQ14+AT14+AW14</f>
        <v>0</v>
      </c>
      <c r="BA14" s="34">
        <f>AR14+AU14+AX14</f>
        <v>0</v>
      </c>
      <c r="BB14" s="12"/>
      <c r="BC14" s="12">
        <f>P14+AB14+AN14+AZ14</f>
        <v>0</v>
      </c>
      <c r="BD14" s="12">
        <f>Q14+AC14+AO14+BA14</f>
        <v>0</v>
      </c>
      <c r="BE14" s="12"/>
      <c r="BF14" s="24"/>
      <c r="BG14" s="24"/>
      <c r="BH14" s="12"/>
      <c r="BI14" s="24"/>
      <c r="BJ14" s="12"/>
      <c r="BK14" s="12"/>
      <c r="BL14" s="12">
        <f t="shared" si="0"/>
        <v>0</v>
      </c>
      <c r="BM14" s="12">
        <f t="shared" si="0"/>
        <v>0</v>
      </c>
      <c r="BN14" s="12">
        <f t="shared" si="1"/>
        <v>0</v>
      </c>
      <c r="BO14" s="12">
        <f t="shared" si="1"/>
        <v>0</v>
      </c>
      <c r="BP14" s="12"/>
      <c r="BQ14" s="40"/>
      <c r="BR14" s="12"/>
      <c r="BS14" s="40"/>
      <c r="BU14" s="46"/>
      <c r="BV14" s="46"/>
    </row>
    <row r="15" spans="1:74" s="4" customFormat="1" hidden="1" x14ac:dyDescent="0.2">
      <c r="A15" s="25" t="s">
        <v>14</v>
      </c>
      <c r="C15" s="12">
        <v>5250</v>
      </c>
      <c r="D15" s="12"/>
      <c r="E15" s="12">
        <f>BC15-C15</f>
        <v>-5250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4">
        <f>G15+J15+M15</f>
        <v>0</v>
      </c>
      <c r="Q15" s="34">
        <f>H15+K15+N15</f>
        <v>0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34">
        <f>S15+V15+Y15</f>
        <v>0</v>
      </c>
      <c r="AC15" s="34">
        <f>T15+W15+Z15</f>
        <v>0</v>
      </c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34">
        <f>AE15+AH15+AK15</f>
        <v>0</v>
      </c>
      <c r="AO15" s="34">
        <f>AF15+AI15+AL15</f>
        <v>0</v>
      </c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34">
        <f>AQ15+AT15+AW15</f>
        <v>0</v>
      </c>
      <c r="BA15" s="34">
        <f>AR15+AU15+AX15</f>
        <v>0</v>
      </c>
      <c r="BB15" s="12"/>
      <c r="BC15" s="12">
        <f>P15+AB15+AN15+AZ15</f>
        <v>0</v>
      </c>
      <c r="BD15" s="12">
        <f>Q15+AC15+AO15+BA15</f>
        <v>0</v>
      </c>
      <c r="BE15" s="12"/>
      <c r="BF15" s="24"/>
      <c r="BG15" s="24"/>
      <c r="BH15" s="12"/>
      <c r="BI15" s="24"/>
      <c r="BJ15" s="12"/>
      <c r="BK15" s="12"/>
      <c r="BL15" s="12">
        <f t="shared" si="0"/>
        <v>0</v>
      </c>
      <c r="BM15" s="12">
        <f t="shared" si="0"/>
        <v>0</v>
      </c>
      <c r="BN15" s="12">
        <f t="shared" si="1"/>
        <v>0</v>
      </c>
      <c r="BO15" s="12">
        <f t="shared" si="1"/>
        <v>0</v>
      </c>
      <c r="BP15" s="12"/>
      <c r="BQ15" s="40"/>
      <c r="BR15" s="12"/>
      <c r="BS15" s="40"/>
      <c r="BU15" s="46"/>
      <c r="BV15" s="46"/>
    </row>
    <row r="16" spans="1:74" hidden="1" x14ac:dyDescent="0.2">
      <c r="BT16"/>
      <c r="BU16"/>
    </row>
    <row r="17" spans="1:74" hidden="1" x14ac:dyDescent="0.2">
      <c r="BT17"/>
      <c r="BU17"/>
    </row>
    <row r="18" spans="1:74" hidden="1" x14ac:dyDescent="0.2">
      <c r="BT18"/>
      <c r="BU18"/>
    </row>
    <row r="19" spans="1:74" s="1" customFormat="1" hidden="1" x14ac:dyDescent="0.2">
      <c r="A19" s="58" t="s">
        <v>53</v>
      </c>
      <c r="B19" s="49"/>
      <c r="C19" s="50" t="e">
        <f>C20</f>
        <v>#REF!</v>
      </c>
      <c r="D19" s="50"/>
      <c r="E19" s="50" t="e">
        <f>BC19-C19</f>
        <v>#REF!</v>
      </c>
      <c r="F19" s="50"/>
      <c r="G19" s="50">
        <f>SUM(G22:G24)</f>
        <v>0</v>
      </c>
      <c r="H19" s="50">
        <f>H20</f>
        <v>0</v>
      </c>
      <c r="I19" s="16"/>
      <c r="J19" s="50">
        <f>SUM(J22:J24)</f>
        <v>0</v>
      </c>
      <c r="K19" s="50">
        <f>K20</f>
        <v>0</v>
      </c>
      <c r="L19" s="16"/>
      <c r="M19" s="50">
        <f>SUM(M22:M24)</f>
        <v>0</v>
      </c>
      <c r="N19" s="50">
        <f>N20</f>
        <v>0</v>
      </c>
      <c r="O19" s="16"/>
      <c r="P19" s="50">
        <f>SUM(P22:P24)</f>
        <v>0</v>
      </c>
      <c r="Q19" s="50">
        <f>Q20</f>
        <v>0</v>
      </c>
      <c r="R19" s="16"/>
      <c r="S19" s="50">
        <f>SUM(S22:S24)</f>
        <v>0</v>
      </c>
      <c r="T19" s="50">
        <f>T20</f>
        <v>0</v>
      </c>
      <c r="U19" s="16"/>
      <c r="V19" s="50">
        <f>SUM(V22:V24)</f>
        <v>0</v>
      </c>
      <c r="W19" s="50">
        <f>W20</f>
        <v>0</v>
      </c>
      <c r="X19" s="16"/>
      <c r="Y19" s="50">
        <f>SUM(Y22:Y24)</f>
        <v>0</v>
      </c>
      <c r="Z19" s="50">
        <f>Z20</f>
        <v>0</v>
      </c>
      <c r="AA19" s="16"/>
      <c r="AB19" s="50">
        <f>SUM(AB22:AB24)</f>
        <v>0</v>
      </c>
      <c r="AC19" s="50">
        <f>AC20</f>
        <v>0</v>
      </c>
      <c r="AD19" s="16"/>
      <c r="AE19" s="50">
        <f>SUM(AE22:AE24)</f>
        <v>0</v>
      </c>
      <c r="AF19" s="50">
        <f>AF20</f>
        <v>0</v>
      </c>
      <c r="AG19" s="16"/>
      <c r="AH19" s="50">
        <f>SUM(AH22:AH24)</f>
        <v>0</v>
      </c>
      <c r="AI19" s="50">
        <f>AI20</f>
        <v>0</v>
      </c>
      <c r="AJ19" s="16"/>
      <c r="AK19" s="50">
        <f>SUM(AK22:AK24)</f>
        <v>0</v>
      </c>
      <c r="AL19" s="50">
        <f>AL20</f>
        <v>0</v>
      </c>
      <c r="AM19" s="16"/>
      <c r="AN19" s="50">
        <f>SUM(AN22:AN24)</f>
        <v>0</v>
      </c>
      <c r="AO19" s="50">
        <f>AO20</f>
        <v>0</v>
      </c>
      <c r="AP19" s="16"/>
      <c r="AQ19" s="50">
        <f>SUM(AQ22:AQ24)</f>
        <v>0</v>
      </c>
      <c r="AR19" s="50">
        <f>AR20</f>
        <v>0</v>
      </c>
      <c r="AS19" s="16"/>
      <c r="AT19" s="50">
        <f>SUM(AT22:AT24)</f>
        <v>0</v>
      </c>
      <c r="AU19" s="50">
        <f>AU20</f>
        <v>0</v>
      </c>
      <c r="AV19" s="16"/>
      <c r="AW19" s="50">
        <f>SUM(AW22:AW24)</f>
        <v>0</v>
      </c>
      <c r="AX19" s="50">
        <f>AX20</f>
        <v>0</v>
      </c>
      <c r="AY19" s="16"/>
      <c r="AZ19" s="50">
        <f>SUM(AZ22:AZ24)</f>
        <v>0</v>
      </c>
      <c r="BA19" s="50">
        <f>BA20</f>
        <v>0</v>
      </c>
      <c r="BB19" s="16"/>
      <c r="BC19" s="50">
        <f>SUM(BC22:BC24)</f>
        <v>0</v>
      </c>
      <c r="BD19" s="15">
        <f>BD20</f>
        <v>0</v>
      </c>
      <c r="BE19" s="16"/>
      <c r="BF19" s="22"/>
      <c r="BG19" s="22"/>
      <c r="BH19" s="16"/>
      <c r="BI19" s="22"/>
      <c r="BJ19" s="16"/>
      <c r="BK19" s="16"/>
      <c r="BL19" s="15">
        <f t="shared" ref="BL19:BM21" si="2">P19+AB19+AN19</f>
        <v>0</v>
      </c>
      <c r="BM19" s="15">
        <f t="shared" si="2"/>
        <v>0</v>
      </c>
      <c r="BN19" s="15">
        <f t="shared" ref="BN19:BO21" si="3">AZ19</f>
        <v>0</v>
      </c>
      <c r="BO19" s="15">
        <f t="shared" si="3"/>
        <v>0</v>
      </c>
      <c r="BP19" s="16"/>
      <c r="BQ19" s="38"/>
      <c r="BR19" s="16"/>
      <c r="BS19" s="38"/>
      <c r="BU19" s="46"/>
      <c r="BV19" s="46"/>
    </row>
    <row r="20" spans="1:74" s="3" customFormat="1" hidden="1" x14ac:dyDescent="0.2">
      <c r="A20" s="8" t="s">
        <v>9</v>
      </c>
      <c r="C20" s="16" t="e">
        <f>SUM(C22:C41)</f>
        <v>#REF!</v>
      </c>
      <c r="D20" s="16"/>
      <c r="E20" s="16" t="e">
        <f>BC20-C20</f>
        <v>#REF!</v>
      </c>
      <c r="F20" s="16"/>
      <c r="G20" s="16"/>
      <c r="H20" s="16">
        <f>SUM(H22:H41)</f>
        <v>0</v>
      </c>
      <c r="I20" s="16"/>
      <c r="J20" s="16"/>
      <c r="K20" s="16">
        <f>SUM(K22:K41)</f>
        <v>0</v>
      </c>
      <c r="L20" s="16"/>
      <c r="M20" s="16"/>
      <c r="N20" s="16">
        <f>SUM(N22:N41)</f>
        <v>0</v>
      </c>
      <c r="O20" s="16"/>
      <c r="P20" s="16"/>
      <c r="Q20" s="16">
        <f>SUM(Q22:Q41)</f>
        <v>0</v>
      </c>
      <c r="R20" s="16"/>
      <c r="S20" s="16"/>
      <c r="T20" s="16">
        <f>SUM(T22:T41)</f>
        <v>0</v>
      </c>
      <c r="U20" s="16"/>
      <c r="V20" s="16"/>
      <c r="W20" s="16">
        <f>SUM(W22:W41)</f>
        <v>0</v>
      </c>
      <c r="X20" s="16"/>
      <c r="Y20" s="16"/>
      <c r="Z20" s="16">
        <f>SUM(Z22:Z41)</f>
        <v>0</v>
      </c>
      <c r="AA20" s="16"/>
      <c r="AB20" s="16"/>
      <c r="AC20" s="16">
        <f>SUM(AC22:AC41)</f>
        <v>0</v>
      </c>
      <c r="AD20" s="16"/>
      <c r="AE20" s="16"/>
      <c r="AF20" s="16">
        <f>SUM(AF22:AF41)</f>
        <v>0</v>
      </c>
      <c r="AG20" s="16"/>
      <c r="AH20" s="16"/>
      <c r="AI20" s="16">
        <f>SUM(AI22:AI41)</f>
        <v>0</v>
      </c>
      <c r="AJ20" s="16"/>
      <c r="AK20" s="16"/>
      <c r="AL20" s="16">
        <f>SUM(AL22:AL41)</f>
        <v>0</v>
      </c>
      <c r="AM20" s="16"/>
      <c r="AN20" s="16"/>
      <c r="AO20" s="16">
        <f>SUM(AO22:AO41)</f>
        <v>0</v>
      </c>
      <c r="AP20" s="16"/>
      <c r="AQ20" s="16"/>
      <c r="AR20" s="16">
        <f>SUM(AR22:AR41)</f>
        <v>0</v>
      </c>
      <c r="AS20" s="16"/>
      <c r="AT20" s="16"/>
      <c r="AU20" s="16">
        <f>SUM(AU22:AU41)</f>
        <v>0</v>
      </c>
      <c r="AV20" s="16"/>
      <c r="AW20" s="16"/>
      <c r="AX20" s="16">
        <f>SUM(AX22:AX41)</f>
        <v>0</v>
      </c>
      <c r="AY20" s="16"/>
      <c r="AZ20" s="16"/>
      <c r="BA20" s="16">
        <f>SUM(BA22:BA41)</f>
        <v>0</v>
      </c>
      <c r="BB20" s="16"/>
      <c r="BC20" s="16">
        <f>SUM(BC22)</f>
        <v>0</v>
      </c>
      <c r="BD20" s="16">
        <f>SUM(BD22:BD41)</f>
        <v>0</v>
      </c>
      <c r="BE20" s="16"/>
      <c r="BF20" s="23"/>
      <c r="BG20" s="23"/>
      <c r="BH20" s="16"/>
      <c r="BI20" s="23"/>
      <c r="BJ20" s="16"/>
      <c r="BK20" s="16"/>
      <c r="BL20" s="16">
        <f t="shared" si="2"/>
        <v>0</v>
      </c>
      <c r="BM20" s="16">
        <f t="shared" si="2"/>
        <v>0</v>
      </c>
      <c r="BN20" s="16">
        <f t="shared" si="3"/>
        <v>0</v>
      </c>
      <c r="BO20" s="16">
        <f t="shared" si="3"/>
        <v>0</v>
      </c>
      <c r="BP20" s="16"/>
      <c r="BQ20" s="40"/>
      <c r="BR20" s="16"/>
      <c r="BS20" s="40"/>
      <c r="BU20" s="46"/>
      <c r="BV20" s="46"/>
    </row>
    <row r="21" spans="1:74" s="27" customFormat="1" hidden="1" x14ac:dyDescent="0.2">
      <c r="A21" s="26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44"/>
      <c r="BG21" s="44"/>
      <c r="BH21" s="29"/>
      <c r="BI21" s="44"/>
      <c r="BJ21" s="29"/>
      <c r="BK21" s="29"/>
      <c r="BL21" s="16">
        <f t="shared" si="2"/>
        <v>0</v>
      </c>
      <c r="BM21" s="16">
        <f t="shared" si="2"/>
        <v>0</v>
      </c>
      <c r="BN21" s="16">
        <f t="shared" si="3"/>
        <v>0</v>
      </c>
      <c r="BO21" s="16">
        <f t="shared" si="3"/>
        <v>0</v>
      </c>
      <c r="BP21" s="29"/>
      <c r="BQ21" s="45"/>
      <c r="BR21" s="29"/>
      <c r="BS21" s="45"/>
      <c r="BU21" s="46"/>
      <c r="BV21" s="46"/>
    </row>
    <row r="22" spans="1:74" hidden="1" x14ac:dyDescent="0.2">
      <c r="P22" s="34">
        <f>G22+J22+M22</f>
        <v>0</v>
      </c>
      <c r="Q22" s="34">
        <f>H22+K22+N22</f>
        <v>0</v>
      </c>
      <c r="T22" s="12"/>
      <c r="W22" s="12"/>
      <c r="Z22" s="12"/>
      <c r="AB22" s="34">
        <f>S22+V22+Y22</f>
        <v>0</v>
      </c>
      <c r="AC22" s="34">
        <f>T22+W22+Z22</f>
        <v>0</v>
      </c>
      <c r="AF22" s="12"/>
      <c r="AI22" s="12"/>
      <c r="AL22" s="12"/>
      <c r="AN22" s="34">
        <f>AE22+AH22+AK22</f>
        <v>0</v>
      </c>
      <c r="AO22" s="34">
        <f>AF22+AI22+AL22</f>
        <v>0</v>
      </c>
      <c r="AR22" s="12"/>
      <c r="AU22" s="12"/>
      <c r="AX22" s="12"/>
      <c r="AZ22" s="34">
        <f>AQ22+AT22+AW22</f>
        <v>0</v>
      </c>
      <c r="BA22" s="34">
        <f>AR22+AU22+AX22</f>
        <v>0</v>
      </c>
      <c r="BC22" s="12">
        <f>P22+AB22+AN22+AZ22</f>
        <v>0</v>
      </c>
      <c r="BT22"/>
      <c r="BU22"/>
    </row>
    <row r="23" spans="1:74" hidden="1" x14ac:dyDescent="0.2">
      <c r="P23" s="34">
        <f>G23+J23+M23</f>
        <v>0</v>
      </c>
      <c r="AB23" s="34">
        <f>S23+V23+Y23</f>
        <v>0</v>
      </c>
      <c r="AN23" s="34">
        <f>AE23+AH23+AK23</f>
        <v>0</v>
      </c>
      <c r="AZ23" s="34">
        <f>AQ23+AT23+AW23</f>
        <v>0</v>
      </c>
      <c r="BT23"/>
      <c r="BU23"/>
    </row>
    <row r="24" spans="1:74" hidden="1" x14ac:dyDescent="0.2">
      <c r="P24" s="34"/>
      <c r="AB24" s="34"/>
      <c r="AN24" s="34"/>
      <c r="AZ24" s="34"/>
      <c r="BT24"/>
      <c r="BU24"/>
    </row>
    <row r="25" spans="1:74" s="1" customFormat="1" x14ac:dyDescent="0.2">
      <c r="A25" s="48" t="s">
        <v>54</v>
      </c>
      <c r="B25" s="49"/>
      <c r="C25" s="50" t="e">
        <f>C26+C34+C42+C30+C94+C46</f>
        <v>#REF!</v>
      </c>
      <c r="D25" s="50"/>
      <c r="E25" s="50" t="e">
        <f>E26+E34+E42+E30+E94+E46</f>
        <v>#REF!</v>
      </c>
      <c r="F25" s="50"/>
      <c r="G25" s="50">
        <f>G26+G34+G42+G30+G94+G46+G58</f>
        <v>0</v>
      </c>
      <c r="H25" s="50">
        <f>H26+H34+H42+H30+H94+H46</f>
        <v>0</v>
      </c>
      <c r="I25" s="16"/>
      <c r="J25" s="50">
        <f>J26+J34+J42+J30+J94+J46+J58</f>
        <v>3965.12</v>
      </c>
      <c r="K25" s="50">
        <f>K26+K34+K42+K30+K94+K46</f>
        <v>0</v>
      </c>
      <c r="L25" s="16"/>
      <c r="M25" s="50">
        <f>M26+M34+M42+M30+M94+M46+M58</f>
        <v>3252.375</v>
      </c>
      <c r="N25" s="50">
        <f>N26+N34+N42+N30+N94+N46</f>
        <v>0</v>
      </c>
      <c r="O25" s="16"/>
      <c r="P25" s="50">
        <f>P26+P34+P42+P30+P94+P46+P58</f>
        <v>7217.4949999999999</v>
      </c>
      <c r="Q25" s="50">
        <f>Q26+Q34+Q42+Q30+Q94+Q46</f>
        <v>0</v>
      </c>
      <c r="R25" s="16"/>
      <c r="S25" s="50">
        <f>S26+S34+S42+S30+S94+S46+S58</f>
        <v>1216.875</v>
      </c>
      <c r="T25" s="50">
        <f>T26+T34+T42+T30+T94+T46</f>
        <v>0</v>
      </c>
      <c r="U25" s="16"/>
      <c r="V25" s="50">
        <f>V26+V34+V42+V30+V94+V46+V58</f>
        <v>1994.2</v>
      </c>
      <c r="W25" s="50">
        <f>W26+W34+W42+W30+W94+W46</f>
        <v>0</v>
      </c>
      <c r="X25" s="16"/>
      <c r="Y25" s="50">
        <f>Y26+Y34+Y42+Y30+Y94+Y46+Y58</f>
        <v>9041.75</v>
      </c>
      <c r="Z25" s="50">
        <f>Z26+Z34+Z42+Z30+Z94+Z46</f>
        <v>0</v>
      </c>
      <c r="AA25" s="16"/>
      <c r="AB25" s="50">
        <f>AB26+AB34+AB42+AB30+AB94+AB46+AB58</f>
        <v>12252.825000000001</v>
      </c>
      <c r="AC25" s="50">
        <f>AC26+AC34+AC42+AC30+AC94+AC46</f>
        <v>0</v>
      </c>
      <c r="AD25" s="16"/>
      <c r="AE25" s="50">
        <f>AE26+AE34+AE42+AE30+AE94+AE46+AE58</f>
        <v>15303.184000000001</v>
      </c>
      <c r="AF25" s="50">
        <f>AF26+AF34+AF42+AF30+AF94+AF46</f>
        <v>0</v>
      </c>
      <c r="AG25" s="16"/>
      <c r="AH25" s="50">
        <f>AH26+AH34+AH42+AH30+AH94+AH46+AH58</f>
        <v>8223.1840000000011</v>
      </c>
      <c r="AI25" s="50">
        <f>AI26+AI34+AI42+AI30+AI94+AI46</f>
        <v>0</v>
      </c>
      <c r="AJ25" s="16"/>
      <c r="AK25" s="50">
        <f>AK26+AK34+AK42+AK30+AK94+AK46+AK58</f>
        <v>427.75</v>
      </c>
      <c r="AL25" s="50">
        <f>AL26+AL34+AL42+AL30+AL94+AL46</f>
        <v>0</v>
      </c>
      <c r="AM25" s="16"/>
      <c r="AN25" s="50">
        <f>AN26+AN34+AN42+AN30+AN94+AN46+AN58</f>
        <v>23954.118000000002</v>
      </c>
      <c r="AO25" s="50">
        <f>AO26+AO34+AO42+AO30+AO94+AO46</f>
        <v>0</v>
      </c>
      <c r="AP25" s="16"/>
      <c r="AQ25" s="50">
        <f>AQ26+AQ34+AQ42+AQ30+AQ94+AQ46+AQ58</f>
        <v>0</v>
      </c>
      <c r="AR25" s="50">
        <f>AR26+AR34+AR42+AR30+AR94+AR46</f>
        <v>0</v>
      </c>
      <c r="AS25" s="16"/>
      <c r="AT25" s="50">
        <f>AT26+AT34+AT42+AT30+AT94+AT46+AT58</f>
        <v>427.75</v>
      </c>
      <c r="AU25" s="50">
        <f>AU26+AU34+AU42+AU30+AU94+AU46</f>
        <v>0</v>
      </c>
      <c r="AV25" s="16"/>
      <c r="AW25" s="50">
        <f>AW26+AW34+AW42+AW30+AW94+AW46+AW58</f>
        <v>0</v>
      </c>
      <c r="AX25" s="50">
        <f>AX26+AX34+AX42+AX30+AX94+AX46</f>
        <v>0</v>
      </c>
      <c r="AY25" s="16"/>
      <c r="AZ25" s="50">
        <f>AZ26+AZ34+AZ42+AZ30+AZ94+AZ46+AZ58</f>
        <v>427.75</v>
      </c>
      <c r="BA25" s="50">
        <f>BA26+BA34+BA42+BA30+BA94+BA46</f>
        <v>0</v>
      </c>
      <c r="BB25" s="16"/>
      <c r="BC25" s="50">
        <f>BC26+BC34+BC42+BC30+BC94+BC46+BC58</f>
        <v>43852.187999999995</v>
      </c>
      <c r="BD25" s="15">
        <f>BD26+BD34+BD42+BD30+BD94+BD46</f>
        <v>0</v>
      </c>
      <c r="BE25" s="16"/>
      <c r="BF25" s="20"/>
      <c r="BG25" s="20"/>
      <c r="BH25" s="16"/>
      <c r="BI25" s="20"/>
      <c r="BJ25" s="16"/>
      <c r="BK25" s="16"/>
      <c r="BL25" s="15">
        <f t="shared" ref="BL25:BM28" si="4">P25+AB25+AN25</f>
        <v>43424.438000000002</v>
      </c>
      <c r="BM25" s="15">
        <f t="shared" si="4"/>
        <v>0</v>
      </c>
      <c r="BN25" s="15">
        <f t="shared" ref="BN25:BO28" si="5">AZ25</f>
        <v>427.75</v>
      </c>
      <c r="BO25" s="15">
        <f t="shared" si="5"/>
        <v>0</v>
      </c>
      <c r="BP25" s="16"/>
      <c r="BQ25" s="15">
        <f>BQ26+BQ34+BQ42+BQ30+BQ94+BQ46</f>
        <v>31199.200000000001</v>
      </c>
      <c r="BR25" s="16"/>
      <c r="BS25" s="15" t="e">
        <f>BS26+BS34+BS42+BS30+BS94+BS46</f>
        <v>#REF!</v>
      </c>
      <c r="BU25" s="46"/>
      <c r="BV25" s="46"/>
    </row>
    <row r="26" spans="1:74" s="1" customFormat="1" hidden="1" x14ac:dyDescent="0.2">
      <c r="A26" s="43" t="s">
        <v>17</v>
      </c>
      <c r="B26" s="3"/>
      <c r="C26" s="16" t="e">
        <f>SUM(C28:C29)-#REF!</f>
        <v>#REF!</v>
      </c>
      <c r="D26" s="16"/>
      <c r="E26" s="16" t="e">
        <f>BC26-C26</f>
        <v>#REF!</v>
      </c>
      <c r="F26" s="16"/>
      <c r="G26" s="16">
        <f>SUM(G28:G29)</f>
        <v>0</v>
      </c>
      <c r="H26" s="16">
        <f>SUM(H28:H29)</f>
        <v>0</v>
      </c>
      <c r="I26" s="16"/>
      <c r="J26" s="16">
        <f>SUM(J28:J29)</f>
        <v>0</v>
      </c>
      <c r="K26" s="16">
        <f>SUM(K28:K29)</f>
        <v>0</v>
      </c>
      <c r="L26" s="16"/>
      <c r="M26" s="16">
        <f>SUM(M28:M29)</f>
        <v>0</v>
      </c>
      <c r="N26" s="16">
        <f>SUM(N28:N29)</f>
        <v>0</v>
      </c>
      <c r="O26" s="16"/>
      <c r="P26" s="16">
        <f>SUM(P28:P29)</f>
        <v>0</v>
      </c>
      <c r="Q26" s="16">
        <f>SUM(Q28:Q29)</f>
        <v>0</v>
      </c>
      <c r="R26" s="16"/>
      <c r="S26" s="16">
        <f>SUM(S28:S29)</f>
        <v>0</v>
      </c>
      <c r="T26" s="16">
        <f>SUM(T28:T29)</f>
        <v>0</v>
      </c>
      <c r="U26" s="16"/>
      <c r="V26" s="16">
        <f>SUM(V28:V29)</f>
        <v>0</v>
      </c>
      <c r="W26" s="16">
        <f>SUM(W28:W29)</f>
        <v>0</v>
      </c>
      <c r="X26" s="16"/>
      <c r="Y26" s="16">
        <f>SUM(Y28:Y29)</f>
        <v>0</v>
      </c>
      <c r="Z26" s="16">
        <f>SUM(Z28:Z29)</f>
        <v>0</v>
      </c>
      <c r="AA26" s="16"/>
      <c r="AB26" s="16">
        <f>SUM(AB28:AB29)</f>
        <v>0</v>
      </c>
      <c r="AC26" s="16">
        <f>SUM(AC28:AC29)</f>
        <v>0</v>
      </c>
      <c r="AD26" s="16"/>
      <c r="AE26" s="16">
        <f>SUM(AE28:AE29)</f>
        <v>0</v>
      </c>
      <c r="AF26" s="18">
        <f>SUM(AF28:AF29)</f>
        <v>0</v>
      </c>
      <c r="AG26" s="16"/>
      <c r="AH26" s="16">
        <f>SUM(AH28:AH29)</f>
        <v>0</v>
      </c>
      <c r="AI26" s="18">
        <f>SUM(AI28:AI29)</f>
        <v>0</v>
      </c>
      <c r="AJ26" s="16"/>
      <c r="AK26" s="16">
        <f>SUM(AK28:AK29)</f>
        <v>0</v>
      </c>
      <c r="AL26" s="18">
        <f>SUM(AL28:AL29)</f>
        <v>0</v>
      </c>
      <c r="AM26" s="16"/>
      <c r="AN26" s="16">
        <f>SUM(AN28:AN29)</f>
        <v>0</v>
      </c>
      <c r="AO26" s="18">
        <f>SUM(AO28:AO29)</f>
        <v>0</v>
      </c>
      <c r="AP26" s="16"/>
      <c r="AQ26" s="16">
        <f>SUM(AQ28:AQ29)</f>
        <v>0</v>
      </c>
      <c r="AR26" s="18">
        <f>SUM(AR28:AR29)</f>
        <v>0</v>
      </c>
      <c r="AS26" s="16"/>
      <c r="AT26" s="16">
        <f>SUM(AT28:AT29)</f>
        <v>0</v>
      </c>
      <c r="AU26" s="18">
        <f>SUM(AU28:AU29)</f>
        <v>0</v>
      </c>
      <c r="AV26" s="16"/>
      <c r="AW26" s="16">
        <f>SUM(AW28:AW29)</f>
        <v>0</v>
      </c>
      <c r="AX26" s="18">
        <f>SUM(AX28:AX29)</f>
        <v>0</v>
      </c>
      <c r="AY26" s="16"/>
      <c r="AZ26" s="16">
        <f>SUM(AZ28:AZ29)</f>
        <v>0</v>
      </c>
      <c r="BA26" s="18">
        <f>SUM(BA28:BA29)</f>
        <v>0</v>
      </c>
      <c r="BB26" s="16"/>
      <c r="BC26" s="16">
        <f>SUM(BC28:BC29)</f>
        <v>0</v>
      </c>
      <c r="BD26" s="18">
        <f>SUM(BD28:BD29)</f>
        <v>0</v>
      </c>
      <c r="BE26" s="16"/>
      <c r="BF26" s="22"/>
      <c r="BG26" s="22"/>
      <c r="BH26" s="16"/>
      <c r="BI26" s="22"/>
      <c r="BJ26" s="16"/>
      <c r="BK26" s="16"/>
      <c r="BL26" s="18">
        <f t="shared" si="4"/>
        <v>0</v>
      </c>
      <c r="BM26" s="18">
        <f t="shared" si="4"/>
        <v>0</v>
      </c>
      <c r="BN26" s="18">
        <f t="shared" si="5"/>
        <v>0</v>
      </c>
      <c r="BO26" s="18">
        <f t="shared" si="5"/>
        <v>0</v>
      </c>
      <c r="BP26" s="16"/>
      <c r="BQ26" s="38"/>
      <c r="BR26" s="16"/>
      <c r="BS26" s="38"/>
      <c r="BU26" s="46"/>
      <c r="BV26" s="46"/>
    </row>
    <row r="27" spans="1:74" s="31" customFormat="1" hidden="1" x14ac:dyDescent="0.2">
      <c r="A27" s="26" t="s">
        <v>29</v>
      </c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8"/>
      <c r="AG27" s="29"/>
      <c r="AH27" s="29"/>
      <c r="AI27" s="28"/>
      <c r="AJ27" s="29"/>
      <c r="AK27" s="29"/>
      <c r="AL27" s="28"/>
      <c r="AM27" s="29"/>
      <c r="AN27" s="29"/>
      <c r="AO27" s="28"/>
      <c r="AP27" s="29"/>
      <c r="AQ27" s="29"/>
      <c r="AR27" s="28"/>
      <c r="AS27" s="29"/>
      <c r="AT27" s="29"/>
      <c r="AU27" s="28"/>
      <c r="AV27" s="29"/>
      <c r="AW27" s="29"/>
      <c r="AX27" s="28"/>
      <c r="AY27" s="29"/>
      <c r="AZ27" s="29"/>
      <c r="BA27" s="28"/>
      <c r="BB27" s="29"/>
      <c r="BC27" s="28"/>
      <c r="BD27" s="28"/>
      <c r="BE27" s="29"/>
      <c r="BF27" s="30"/>
      <c r="BG27" s="30"/>
      <c r="BH27" s="29"/>
      <c r="BI27" s="30"/>
      <c r="BJ27" s="29"/>
      <c r="BK27" s="29"/>
      <c r="BL27" s="18">
        <f t="shared" si="4"/>
        <v>0</v>
      </c>
      <c r="BM27" s="18">
        <f t="shared" si="4"/>
        <v>0</v>
      </c>
      <c r="BN27" s="18">
        <f t="shared" si="5"/>
        <v>0</v>
      </c>
      <c r="BO27" s="18">
        <f t="shared" si="5"/>
        <v>0</v>
      </c>
      <c r="BP27" s="29"/>
      <c r="BQ27" s="39"/>
      <c r="BR27" s="29"/>
      <c r="BS27" s="39"/>
      <c r="BU27" s="46"/>
      <c r="BV27" s="46"/>
    </row>
    <row r="28" spans="1:74" s="4" customFormat="1" hidden="1" x14ac:dyDescent="0.2">
      <c r="A28" s="2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4">
        <f>G28+J28+M28</f>
        <v>0</v>
      </c>
      <c r="Q28" s="34">
        <f>H28+K28+N28</f>
        <v>0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34">
        <f>S28+V28+Y28</f>
        <v>0</v>
      </c>
      <c r="AC28" s="34">
        <f>T28+W28+Z28</f>
        <v>0</v>
      </c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34">
        <f>AE28+AH28+AK28</f>
        <v>0</v>
      </c>
      <c r="AO28" s="34">
        <f>AF28+AI28+AL28</f>
        <v>0</v>
      </c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34">
        <f>AQ28+AT28+AW28</f>
        <v>0</v>
      </c>
      <c r="BA28" s="12"/>
      <c r="BB28" s="12"/>
      <c r="BC28" s="12">
        <f>P28+AB28+AN28+AZ28</f>
        <v>0</v>
      </c>
      <c r="BD28" s="12">
        <f>Q28+AC28+AO28+BA28</f>
        <v>0</v>
      </c>
      <c r="BE28" s="12"/>
      <c r="BF28" s="24"/>
      <c r="BG28" s="24"/>
      <c r="BH28" s="12"/>
      <c r="BI28" s="24"/>
      <c r="BJ28" s="12"/>
      <c r="BK28" s="12"/>
      <c r="BL28" s="12">
        <f t="shared" si="4"/>
        <v>0</v>
      </c>
      <c r="BM28" s="12">
        <f t="shared" si="4"/>
        <v>0</v>
      </c>
      <c r="BN28" s="12">
        <f t="shared" si="5"/>
        <v>0</v>
      </c>
      <c r="BO28" s="12">
        <f t="shared" si="5"/>
        <v>0</v>
      </c>
      <c r="BP28" s="12"/>
      <c r="BQ28" s="40"/>
      <c r="BR28" s="12"/>
      <c r="BS28" s="40"/>
      <c r="BU28" s="46"/>
      <c r="BV28" s="46"/>
    </row>
    <row r="29" spans="1:74" s="4" customFormat="1" x14ac:dyDescent="0.2">
      <c r="A29" s="25"/>
      <c r="C29" s="12">
        <f>1310*1.18</f>
        <v>1545.8</v>
      </c>
      <c r="D29" s="12"/>
      <c r="E29" s="12">
        <f>BC29-C29</f>
        <v>-1545.8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4">
        <f>G29+J29+M29</f>
        <v>0</v>
      </c>
      <c r="Q29" s="34">
        <f>H29+K29+N29</f>
        <v>0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34">
        <f>S29+V29+Y29</f>
        <v>0</v>
      </c>
      <c r="AC29" s="34">
        <f>T29+W29+Z29</f>
        <v>0</v>
      </c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34">
        <f>AE29+AH29+AK29</f>
        <v>0</v>
      </c>
      <c r="AO29" s="34">
        <f>AF29+AI29+AL29</f>
        <v>0</v>
      </c>
      <c r="AP29" s="12"/>
      <c r="AQ29" s="12"/>
      <c r="AR29" s="12"/>
      <c r="AS29" s="12"/>
      <c r="AT29" s="12"/>
      <c r="AU29" s="12"/>
      <c r="AV29" s="12"/>
      <c r="AW29" s="12"/>
      <c r="AX29" s="34"/>
      <c r="AY29" s="12"/>
      <c r="AZ29" s="34">
        <f>AQ29+AT29+AW29</f>
        <v>0</v>
      </c>
      <c r="BA29" s="34">
        <f>AR29+AU29+AX29</f>
        <v>0</v>
      </c>
      <c r="BB29" s="12"/>
      <c r="BC29" s="12">
        <f>P29+AB29+AN29+AZ29</f>
        <v>0</v>
      </c>
      <c r="BD29" s="12">
        <f>Q29+AC29+AO29+BA29</f>
        <v>0</v>
      </c>
      <c r="BE29" s="12"/>
      <c r="BF29" s="24"/>
      <c r="BG29" s="24"/>
      <c r="BH29" s="12"/>
      <c r="BI29" s="24"/>
      <c r="BJ29" s="12"/>
      <c r="BK29" s="12"/>
      <c r="BL29" s="12"/>
      <c r="BM29" s="12"/>
      <c r="BN29" s="12"/>
      <c r="BO29" s="12"/>
      <c r="BP29" s="12"/>
      <c r="BQ29" s="40"/>
      <c r="BR29" s="12"/>
      <c r="BS29" s="40"/>
      <c r="BU29" s="46"/>
      <c r="BV29" s="46"/>
    </row>
    <row r="30" spans="1:74" s="3" customFormat="1" x14ac:dyDescent="0.2">
      <c r="A30" s="8" t="s">
        <v>9</v>
      </c>
      <c r="C30" s="16">
        <f>SUM(C32:C32)</f>
        <v>328.70830399995998</v>
      </c>
      <c r="D30" s="16"/>
      <c r="E30" s="16">
        <f>BC30-C30</f>
        <v>1382.29169600004</v>
      </c>
      <c r="F30" s="16"/>
      <c r="G30" s="16">
        <f>SUM(G32:G33)</f>
        <v>0</v>
      </c>
      <c r="H30" s="16">
        <f>SUM(H32:H32)</f>
        <v>0</v>
      </c>
      <c r="I30" s="16"/>
      <c r="J30" s="16">
        <f>SUM(J32:J33)</f>
        <v>0</v>
      </c>
      <c r="K30" s="16">
        <f>SUM(K32:K32)</f>
        <v>0</v>
      </c>
      <c r="L30" s="16"/>
      <c r="M30" s="16">
        <f>SUM(M32:M33)</f>
        <v>427.75</v>
      </c>
      <c r="N30" s="16">
        <f>SUM(N32:N32)</f>
        <v>0</v>
      </c>
      <c r="O30" s="16"/>
      <c r="P30" s="16">
        <f>SUM(P32:Q33)</f>
        <v>427.75</v>
      </c>
      <c r="Q30" s="16">
        <f>SUM(Q32:Q32)</f>
        <v>0</v>
      </c>
      <c r="R30" s="16"/>
      <c r="S30" s="16">
        <f>SUM(S32:S33)</f>
        <v>0</v>
      </c>
      <c r="T30" s="16">
        <f>SUM(T32:T32)</f>
        <v>0</v>
      </c>
      <c r="U30" s="16"/>
      <c r="V30" s="16">
        <f>SUM(V32:V33)</f>
        <v>0</v>
      </c>
      <c r="W30" s="16">
        <f>SUM(W32:W32)</f>
        <v>0</v>
      </c>
      <c r="X30" s="16"/>
      <c r="Y30" s="16">
        <f>SUM(Y32:Y33)</f>
        <v>427.75</v>
      </c>
      <c r="Z30" s="16">
        <f>SUM(Z32:Z32)</f>
        <v>0</v>
      </c>
      <c r="AA30" s="16"/>
      <c r="AB30" s="16">
        <f>SUM(AB32:AC33)</f>
        <v>427.75</v>
      </c>
      <c r="AC30" s="16">
        <f>SUM(AC32:AC32)</f>
        <v>0</v>
      </c>
      <c r="AD30" s="16"/>
      <c r="AE30" s="16">
        <f>SUM(AE32:AE33)</f>
        <v>0</v>
      </c>
      <c r="AF30" s="16">
        <f>SUM(AF32:AF32)</f>
        <v>0</v>
      </c>
      <c r="AG30" s="16"/>
      <c r="AH30" s="16">
        <f>SUM(AH32:AH33)</f>
        <v>0</v>
      </c>
      <c r="AI30" s="16">
        <f>SUM(AI32:AI32)</f>
        <v>0</v>
      </c>
      <c r="AJ30" s="16"/>
      <c r="AK30" s="16">
        <f>SUM(AK32:AK33)</f>
        <v>427.75</v>
      </c>
      <c r="AL30" s="16">
        <f>SUM(AL32:AL32)</f>
        <v>0</v>
      </c>
      <c r="AM30" s="16"/>
      <c r="AN30" s="16">
        <f>SUM(AN32:AO33)</f>
        <v>427.75</v>
      </c>
      <c r="AO30" s="16">
        <f>SUM(AO32:AO32)</f>
        <v>0</v>
      </c>
      <c r="AP30" s="16"/>
      <c r="AQ30" s="16">
        <f>SUM(AQ32:AQ33)</f>
        <v>0</v>
      </c>
      <c r="AR30" s="16">
        <f>SUM(AR32:AR32)</f>
        <v>0</v>
      </c>
      <c r="AS30" s="16"/>
      <c r="AT30" s="16">
        <f>SUM(AT32:AT33)</f>
        <v>427.75</v>
      </c>
      <c r="AU30" s="16">
        <f>SUM(AU32:AU32)</f>
        <v>0</v>
      </c>
      <c r="AV30" s="16"/>
      <c r="AW30" s="16">
        <f>SUM(AW32:AW33)</f>
        <v>0</v>
      </c>
      <c r="AX30" s="16">
        <f>SUM(AX32:AX32)</f>
        <v>0</v>
      </c>
      <c r="AY30" s="16"/>
      <c r="AZ30" s="16">
        <f>SUM(AZ32:BA33)</f>
        <v>427.75</v>
      </c>
      <c r="BA30" s="16">
        <f>SUM(BA32:BA32)</f>
        <v>0</v>
      </c>
      <c r="BB30" s="16"/>
      <c r="BC30" s="16">
        <f>SUM(BC32:BD33)</f>
        <v>1711</v>
      </c>
      <c r="BD30" s="16">
        <f>SUM(BD32:BD32)</f>
        <v>0</v>
      </c>
      <c r="BE30" s="16"/>
      <c r="BF30" s="23"/>
      <c r="BG30" s="23"/>
      <c r="BH30" s="16"/>
      <c r="BI30" s="23"/>
      <c r="BJ30" s="16"/>
      <c r="BK30" s="16"/>
      <c r="BL30" s="33">
        <f t="shared" ref="BL30:BM35" si="6">P30+AB30+AN30</f>
        <v>1283.25</v>
      </c>
      <c r="BM30" s="16">
        <f t="shared" si="6"/>
        <v>0</v>
      </c>
      <c r="BN30" s="16">
        <f t="shared" ref="BN30:BO35" si="7">AZ30</f>
        <v>427.75</v>
      </c>
      <c r="BO30" s="16">
        <f t="shared" si="7"/>
        <v>0</v>
      </c>
      <c r="BP30" s="16"/>
      <c r="BQ30" s="40"/>
      <c r="BR30" s="16"/>
      <c r="BS30" s="40"/>
      <c r="BU30" s="47"/>
      <c r="BV30" s="47"/>
    </row>
    <row r="31" spans="1:74" s="3" customFormat="1" x14ac:dyDescent="0.2">
      <c r="A31" s="26" t="s">
        <v>29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23"/>
      <c r="BG31" s="23"/>
      <c r="BH31" s="16"/>
      <c r="BI31" s="23"/>
      <c r="BJ31" s="16"/>
      <c r="BK31" s="16"/>
      <c r="BL31" s="16">
        <f t="shared" si="6"/>
        <v>0</v>
      </c>
      <c r="BM31" s="16">
        <f t="shared" si="6"/>
        <v>0</v>
      </c>
      <c r="BN31" s="16">
        <f t="shared" si="7"/>
        <v>0</v>
      </c>
      <c r="BO31" s="16">
        <f t="shared" si="7"/>
        <v>0</v>
      </c>
      <c r="BP31" s="16"/>
      <c r="BQ31" s="40"/>
      <c r="BR31" s="16"/>
      <c r="BS31" s="40"/>
      <c r="BU31" s="47"/>
      <c r="BV31" s="47"/>
    </row>
    <row r="32" spans="1:74" s="4" customFormat="1" ht="12.75" customHeight="1" x14ac:dyDescent="0.2">
      <c r="A32" s="25" t="s">
        <v>55</v>
      </c>
      <c r="C32" s="12">
        <v>328.70830399995998</v>
      </c>
      <c r="D32" s="12"/>
      <c r="E32" s="12">
        <f>BC32-C32</f>
        <v>1382.29169600004</v>
      </c>
      <c r="F32" s="12"/>
      <c r="G32" s="12"/>
      <c r="H32" s="12"/>
      <c r="I32" s="12"/>
      <c r="J32" s="12"/>
      <c r="K32" s="12"/>
      <c r="L32" s="12"/>
      <c r="M32" s="12">
        <f>362.5*1.18</f>
        <v>427.75</v>
      </c>
      <c r="N32" s="12"/>
      <c r="O32" s="12"/>
      <c r="P32" s="34">
        <f>G32+J32+M32</f>
        <v>427.75</v>
      </c>
      <c r="Q32" s="34">
        <f>H32+K32+N32</f>
        <v>0</v>
      </c>
      <c r="R32" s="12"/>
      <c r="S32" s="12"/>
      <c r="T32" s="12"/>
      <c r="U32" s="12"/>
      <c r="V32" s="12"/>
      <c r="W32" s="12"/>
      <c r="X32" s="12"/>
      <c r="Y32" s="12">
        <f>362.5*1.18</f>
        <v>427.75</v>
      </c>
      <c r="Z32" s="12"/>
      <c r="AA32" s="12"/>
      <c r="AB32" s="34">
        <f>S32+V32+Y32</f>
        <v>427.75</v>
      </c>
      <c r="AC32" s="34">
        <f>T32+W32+Z32</f>
        <v>0</v>
      </c>
      <c r="AD32" s="12"/>
      <c r="AE32" s="12"/>
      <c r="AF32" s="12"/>
      <c r="AG32" s="12"/>
      <c r="AH32" s="12"/>
      <c r="AI32" s="12"/>
      <c r="AJ32" s="12"/>
      <c r="AK32" s="12">
        <f>362.5*1.18</f>
        <v>427.75</v>
      </c>
      <c r="AL32" s="12"/>
      <c r="AM32" s="12"/>
      <c r="AN32" s="34">
        <f>AE32+AH32+AK32</f>
        <v>427.75</v>
      </c>
      <c r="AO32" s="34">
        <f>AF32+AI32+AL32</f>
        <v>0</v>
      </c>
      <c r="AP32" s="12"/>
      <c r="AQ32" s="12"/>
      <c r="AR32" s="12"/>
      <c r="AS32" s="12"/>
      <c r="AT32" s="12">
        <f>362.5*1.18</f>
        <v>427.75</v>
      </c>
      <c r="AU32" s="12"/>
      <c r="AV32" s="12"/>
      <c r="AW32" s="12"/>
      <c r="AX32" s="12"/>
      <c r="AY32" s="12"/>
      <c r="AZ32" s="34">
        <f>AQ32+AT32+AW32</f>
        <v>427.75</v>
      </c>
      <c r="BA32" s="34">
        <f>AR32+AU32+AX32</f>
        <v>0</v>
      </c>
      <c r="BB32" s="12"/>
      <c r="BC32" s="12">
        <f>P32+AB32+AN32+AZ32</f>
        <v>1711</v>
      </c>
      <c r="BD32" s="12">
        <f>Q32+AC32+AO32+BA32</f>
        <v>0</v>
      </c>
      <c r="BE32" s="12"/>
      <c r="BF32" s="24" t="s">
        <v>73</v>
      </c>
      <c r="BG32" s="24"/>
      <c r="BH32" s="12"/>
      <c r="BI32" s="24"/>
      <c r="BJ32" s="12"/>
      <c r="BK32" s="12"/>
      <c r="BL32" s="12">
        <f t="shared" si="6"/>
        <v>1283.25</v>
      </c>
      <c r="BM32" s="12">
        <f t="shared" si="6"/>
        <v>0</v>
      </c>
      <c r="BN32" s="12">
        <f t="shared" si="7"/>
        <v>427.75</v>
      </c>
      <c r="BO32" s="12">
        <f t="shared" si="7"/>
        <v>0</v>
      </c>
      <c r="BP32" s="12"/>
      <c r="BQ32" s="40"/>
      <c r="BR32" s="12"/>
      <c r="BS32" s="40"/>
      <c r="BU32" s="47"/>
      <c r="BV32" s="47"/>
    </row>
    <row r="33" spans="1:74" s="4" customFormat="1" ht="12.75" customHeight="1" x14ac:dyDescent="0.2">
      <c r="A33" s="2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34"/>
      <c r="Q33" s="34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34"/>
      <c r="AC33" s="34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34"/>
      <c r="AO33" s="34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34"/>
      <c r="BA33" s="34">
        <f>AR33+AU33+AX33</f>
        <v>0</v>
      </c>
      <c r="BB33" s="12"/>
      <c r="BC33" s="12"/>
      <c r="BD33" s="12"/>
      <c r="BE33" s="12"/>
      <c r="BF33" s="24"/>
      <c r="BG33" s="24"/>
      <c r="BH33" s="12"/>
      <c r="BI33" s="24"/>
      <c r="BJ33" s="12"/>
      <c r="BK33" s="12"/>
      <c r="BL33" s="12"/>
      <c r="BM33" s="12"/>
      <c r="BN33" s="12"/>
      <c r="BO33" s="12"/>
      <c r="BP33" s="12"/>
      <c r="BQ33" s="40"/>
      <c r="BR33" s="12"/>
      <c r="BS33" s="40"/>
      <c r="BU33" s="47"/>
      <c r="BV33" s="47"/>
    </row>
    <row r="34" spans="1:74" s="3" customFormat="1" x14ac:dyDescent="0.2">
      <c r="A34" s="8" t="s">
        <v>7</v>
      </c>
      <c r="C34" s="16" t="e">
        <f>SUM(#REF!)-#REF!+SUM(C36:C41)</f>
        <v>#REF!</v>
      </c>
      <c r="D34" s="16"/>
      <c r="E34" s="16" t="e">
        <f>BC34-C34</f>
        <v>#REF!</v>
      </c>
      <c r="F34" s="16"/>
      <c r="G34" s="16">
        <f>SUM(G36:G41)</f>
        <v>0</v>
      </c>
      <c r="H34" s="16">
        <f>SUM(H36:H41)</f>
        <v>0</v>
      </c>
      <c r="I34" s="16"/>
      <c r="J34" s="16">
        <f>SUM(J36:J41)</f>
        <v>1175.8699999999999</v>
      </c>
      <c r="K34" s="16">
        <f>SUM(K36:K41)</f>
        <v>0</v>
      </c>
      <c r="L34" s="16"/>
      <c r="M34" s="16">
        <f>SUM(M36:M41)</f>
        <v>1216.875</v>
      </c>
      <c r="N34" s="16">
        <f>SUM(N36:N41)</f>
        <v>0</v>
      </c>
      <c r="O34" s="16"/>
      <c r="P34" s="16">
        <f>SUM(P36:P41)</f>
        <v>2392.7449999999999</v>
      </c>
      <c r="Q34" s="16">
        <f>SUM(Q36:Q41)</f>
        <v>0</v>
      </c>
      <c r="R34" s="16"/>
      <c r="S34" s="16">
        <f>SUM(S36:S41)</f>
        <v>1216.875</v>
      </c>
      <c r="T34" s="16">
        <f>SUM(T36:T41)</f>
        <v>0</v>
      </c>
      <c r="U34" s="16"/>
      <c r="V34" s="16">
        <f>SUM(V36:V41)</f>
        <v>678.5</v>
      </c>
      <c r="W34" s="16">
        <f>SUM(W36:W41)</f>
        <v>0</v>
      </c>
      <c r="X34" s="16"/>
      <c r="Y34" s="16">
        <f>SUM(Y36:Y41)</f>
        <v>7758.5</v>
      </c>
      <c r="Z34" s="16">
        <f>SUM(Z36:Z41)</f>
        <v>0</v>
      </c>
      <c r="AA34" s="16"/>
      <c r="AB34" s="16">
        <f>SUM(AB36:AB41)</f>
        <v>9653.875</v>
      </c>
      <c r="AC34" s="16">
        <f>SUM(AC36:AC41)</f>
        <v>0</v>
      </c>
      <c r="AD34" s="16"/>
      <c r="AE34" s="16">
        <f>SUM(AE36:AE41)</f>
        <v>10642.184000000001</v>
      </c>
      <c r="AF34" s="16">
        <f>SUM(AF36:AF41)</f>
        <v>0</v>
      </c>
      <c r="AG34" s="16"/>
      <c r="AH34" s="16">
        <f>SUM(AH36:AH41)</f>
        <v>3562.1840000000002</v>
      </c>
      <c r="AI34" s="16">
        <f>SUM(AI36:AI41)</f>
        <v>0</v>
      </c>
      <c r="AJ34" s="16"/>
      <c r="AK34" s="16">
        <f>SUM(AK36:AK41)</f>
        <v>0</v>
      </c>
      <c r="AL34" s="16">
        <f>SUM(AL36:AL41)</f>
        <v>0</v>
      </c>
      <c r="AM34" s="16"/>
      <c r="AN34" s="16">
        <f>SUM(AN36:AN41)</f>
        <v>14204.368</v>
      </c>
      <c r="AO34" s="16">
        <f>SUM(AO36:AO41)</f>
        <v>0</v>
      </c>
      <c r="AP34" s="16"/>
      <c r="AQ34" s="16">
        <f>SUM(AQ36:AQ41)</f>
        <v>0</v>
      </c>
      <c r="AR34" s="16">
        <f>SUM(AR36:AR41)</f>
        <v>0</v>
      </c>
      <c r="AS34" s="16"/>
      <c r="AT34" s="16">
        <f>SUM(AT36:AT41)</f>
        <v>0</v>
      </c>
      <c r="AU34" s="16">
        <f>SUM(AU36:AU41)</f>
        <v>0</v>
      </c>
      <c r="AV34" s="16"/>
      <c r="AW34" s="16">
        <f>SUM(AW36:AW41)</f>
        <v>0</v>
      </c>
      <c r="AX34" s="16">
        <f>SUM(AX36:AX41)</f>
        <v>0</v>
      </c>
      <c r="AY34" s="16"/>
      <c r="AZ34" s="16">
        <f>SUM(AZ36:AZ41)</f>
        <v>0</v>
      </c>
      <c r="BA34" s="16">
        <f>SUM(BA36:BA41)</f>
        <v>0</v>
      </c>
      <c r="BB34" s="16"/>
      <c r="BC34" s="16">
        <f>SUM(BC36:BC41)</f>
        <v>26250.988000000001</v>
      </c>
      <c r="BD34" s="16">
        <f>SUM(BD36:BD41)</f>
        <v>0</v>
      </c>
      <c r="BE34" s="16"/>
      <c r="BF34" s="24"/>
      <c r="BG34" s="24"/>
      <c r="BH34" s="16"/>
      <c r="BI34" s="24"/>
      <c r="BJ34" s="16"/>
      <c r="BK34" s="16"/>
      <c r="BL34" s="16">
        <f t="shared" si="6"/>
        <v>26250.987999999998</v>
      </c>
      <c r="BM34" s="16">
        <f t="shared" si="6"/>
        <v>0</v>
      </c>
      <c r="BN34" s="16">
        <f t="shared" si="7"/>
        <v>0</v>
      </c>
      <c r="BO34" s="16">
        <f t="shared" si="7"/>
        <v>0</v>
      </c>
      <c r="BP34" s="16"/>
      <c r="BQ34" s="16">
        <f>SUM(BQ36:BQ41)</f>
        <v>27730</v>
      </c>
      <c r="BR34" s="16"/>
      <c r="BS34" s="16" t="e">
        <f>SUM(BS36:BS41)</f>
        <v>#REF!</v>
      </c>
      <c r="BU34" s="47"/>
      <c r="BV34" s="47"/>
    </row>
    <row r="35" spans="1:74" s="3" customFormat="1" x14ac:dyDescent="0.2">
      <c r="A35" s="26" t="s">
        <v>29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23"/>
      <c r="BG35" s="23"/>
      <c r="BH35" s="16"/>
      <c r="BI35" s="23"/>
      <c r="BJ35" s="16"/>
      <c r="BK35" s="16"/>
      <c r="BL35" s="16">
        <f t="shared" si="6"/>
        <v>0</v>
      </c>
      <c r="BM35" s="16">
        <f t="shared" si="6"/>
        <v>0</v>
      </c>
      <c r="BN35" s="16">
        <f t="shared" si="7"/>
        <v>0</v>
      </c>
      <c r="BO35" s="16">
        <f t="shared" si="7"/>
        <v>0</v>
      </c>
      <c r="BP35" s="16"/>
      <c r="BQ35" s="40"/>
      <c r="BR35" s="16"/>
      <c r="BS35" s="40"/>
      <c r="BU35" s="47"/>
      <c r="BV35" s="47"/>
    </row>
    <row r="36" spans="1:74" s="3" customFormat="1" x14ac:dyDescent="0.2">
      <c r="A36" s="25" t="s">
        <v>78</v>
      </c>
      <c r="C36" s="34">
        <v>10075.076000000001</v>
      </c>
      <c r="D36" s="34"/>
      <c r="E36" s="12">
        <f>BC36-C36</f>
        <v>-8899.2060000000019</v>
      </c>
      <c r="F36" s="34"/>
      <c r="G36" s="34"/>
      <c r="H36" s="34"/>
      <c r="I36" s="34"/>
      <c r="J36" s="34">
        <f>996.5*1.18</f>
        <v>1175.8699999999999</v>
      </c>
      <c r="K36" s="34"/>
      <c r="L36" s="34"/>
      <c r="M36" s="34"/>
      <c r="N36" s="34"/>
      <c r="O36" s="34"/>
      <c r="P36" s="34">
        <f>G36+J36+M36</f>
        <v>1175.8699999999999</v>
      </c>
      <c r="Q36" s="34">
        <f>H36+K36+N36</f>
        <v>0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>
        <f>S36+V36+Y36</f>
        <v>0</v>
      </c>
      <c r="AC36" s="34">
        <f>T36+W36+Z36</f>
        <v>0</v>
      </c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>
        <f>AE36+AH36+AK36</f>
        <v>0</v>
      </c>
      <c r="AO36" s="34">
        <f>AF36+AI36+AL36</f>
        <v>0</v>
      </c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>
        <f>AQ36+AT36+AW36</f>
        <v>0</v>
      </c>
      <c r="BA36" s="34">
        <f>AR36+AU36+AX36</f>
        <v>0</v>
      </c>
      <c r="BB36" s="34"/>
      <c r="BC36" s="12">
        <f>P36+AB36+AN36+AZ36</f>
        <v>1175.8699999999999</v>
      </c>
      <c r="BD36" s="12">
        <f>Q36+AC36+AO36+BA36</f>
        <v>0</v>
      </c>
      <c r="BE36" s="34"/>
      <c r="BF36" s="24" t="s">
        <v>73</v>
      </c>
      <c r="BG36" s="24"/>
      <c r="BH36" s="16"/>
      <c r="BI36" s="24"/>
      <c r="BJ36" s="16"/>
      <c r="BK36" s="16"/>
      <c r="BL36" s="16"/>
      <c r="BM36" s="16"/>
      <c r="BN36" s="16"/>
      <c r="BO36" s="16"/>
      <c r="BP36" s="34"/>
      <c r="BQ36" s="40">
        <f>10000*1.18</f>
        <v>11800</v>
      </c>
      <c r="BR36" s="34"/>
      <c r="BS36" s="41">
        <f>BQ36-BC36</f>
        <v>10624.130000000001</v>
      </c>
      <c r="BU36" s="47"/>
      <c r="BV36" s="47"/>
    </row>
    <row r="37" spans="1:74" s="3" customFormat="1" x14ac:dyDescent="0.2">
      <c r="A37" s="25" t="s">
        <v>79</v>
      </c>
      <c r="C37" s="34"/>
      <c r="D37" s="34"/>
      <c r="E37" s="12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>
        <f>G37+J37+M37</f>
        <v>0</v>
      </c>
      <c r="Q37" s="34"/>
      <c r="R37" s="34"/>
      <c r="S37" s="34"/>
      <c r="T37" s="34"/>
      <c r="U37" s="34"/>
      <c r="V37" s="34">
        <f>1150*1.18/2</f>
        <v>678.5</v>
      </c>
      <c r="W37" s="34"/>
      <c r="X37" s="34"/>
      <c r="Y37" s="34">
        <f>1150*1.18/2</f>
        <v>678.5</v>
      </c>
      <c r="Z37" s="34"/>
      <c r="AA37" s="34"/>
      <c r="AB37" s="34">
        <f>S37+V37+Y37</f>
        <v>1357</v>
      </c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>
        <f>AE37+AH37+AK37</f>
        <v>0</v>
      </c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>
        <f t="shared" ref="AZ37:BA40" si="8">AQ37+AT37+AW37</f>
        <v>0</v>
      </c>
      <c r="BA37" s="34">
        <f t="shared" si="8"/>
        <v>0</v>
      </c>
      <c r="BB37" s="34"/>
      <c r="BC37" s="12">
        <f>P37+AB37+AN37+AZ37</f>
        <v>1357</v>
      </c>
      <c r="BD37" s="12"/>
      <c r="BE37" s="34"/>
      <c r="BF37" s="24" t="s">
        <v>73</v>
      </c>
      <c r="BG37" s="24"/>
      <c r="BH37" s="16"/>
      <c r="BI37" s="24"/>
      <c r="BJ37" s="16"/>
      <c r="BK37" s="16"/>
      <c r="BL37" s="16"/>
      <c r="BM37" s="16"/>
      <c r="BN37" s="16"/>
      <c r="BO37" s="16"/>
      <c r="BP37" s="34"/>
      <c r="BQ37" s="40"/>
      <c r="BR37" s="34"/>
      <c r="BS37" s="41"/>
      <c r="BU37" s="47"/>
      <c r="BV37" s="47"/>
    </row>
    <row r="38" spans="1:74" s="3" customFormat="1" ht="25.5" x14ac:dyDescent="0.2">
      <c r="A38" s="25" t="s">
        <v>80</v>
      </c>
      <c r="C38" s="34"/>
      <c r="D38" s="34"/>
      <c r="E38" s="12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>
        <f>G38+J38+M38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>
        <f>S38+V38+Y38</f>
        <v>0</v>
      </c>
      <c r="AC38" s="34"/>
      <c r="AD38" s="34"/>
      <c r="AE38" s="34">
        <f>6037.6*1.18/2</f>
        <v>3562.1840000000002</v>
      </c>
      <c r="AF38" s="34"/>
      <c r="AG38" s="34"/>
      <c r="AH38" s="34">
        <f>6037.6*1.18/2</f>
        <v>3562.1840000000002</v>
      </c>
      <c r="AI38" s="34"/>
      <c r="AJ38" s="34"/>
      <c r="AK38" s="34"/>
      <c r="AL38" s="34"/>
      <c r="AM38" s="34"/>
      <c r="AN38" s="34">
        <f>AE38+AH38+AK38</f>
        <v>7124.3680000000004</v>
      </c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>
        <f t="shared" si="8"/>
        <v>0</v>
      </c>
      <c r="BA38" s="34">
        <f t="shared" si="8"/>
        <v>0</v>
      </c>
      <c r="BB38" s="34"/>
      <c r="BC38" s="12">
        <f>P38+AB38+AN38+AZ38</f>
        <v>7124.3680000000004</v>
      </c>
      <c r="BD38" s="12"/>
      <c r="BE38" s="34"/>
      <c r="BF38" s="24" t="s">
        <v>73</v>
      </c>
      <c r="BG38" s="24"/>
      <c r="BH38" s="16"/>
      <c r="BI38" s="24"/>
      <c r="BJ38" s="16"/>
      <c r="BK38" s="16"/>
      <c r="BL38" s="16"/>
      <c r="BM38" s="16"/>
      <c r="BN38" s="16"/>
      <c r="BO38" s="16"/>
      <c r="BP38" s="34"/>
      <c r="BQ38" s="40"/>
      <c r="BR38" s="34"/>
      <c r="BS38" s="41"/>
      <c r="BU38" s="47"/>
      <c r="BV38" s="47"/>
    </row>
    <row r="39" spans="1:74" s="3" customFormat="1" ht="25.5" x14ac:dyDescent="0.2">
      <c r="A39" s="25" t="s">
        <v>81</v>
      </c>
      <c r="C39" s="34"/>
      <c r="D39" s="34"/>
      <c r="E39" s="12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>
        <f>G39+J39+M39</f>
        <v>0</v>
      </c>
      <c r="Q39" s="34"/>
      <c r="R39" s="34"/>
      <c r="S39" s="34"/>
      <c r="T39" s="34"/>
      <c r="U39" s="34"/>
      <c r="V39" s="34"/>
      <c r="W39" s="34"/>
      <c r="X39" s="34"/>
      <c r="Y39" s="34">
        <f>12000*1.18/2</f>
        <v>7080</v>
      </c>
      <c r="Z39" s="34"/>
      <c r="AA39" s="34"/>
      <c r="AB39" s="34">
        <f>S39+V39+Y39</f>
        <v>7080</v>
      </c>
      <c r="AC39" s="34"/>
      <c r="AD39" s="34"/>
      <c r="AE39" s="34">
        <f>12000*1.18/2</f>
        <v>7080</v>
      </c>
      <c r="AF39" s="34"/>
      <c r="AG39" s="34"/>
      <c r="AH39" s="34"/>
      <c r="AI39" s="34"/>
      <c r="AJ39" s="34"/>
      <c r="AK39" s="34"/>
      <c r="AL39" s="34"/>
      <c r="AM39" s="34"/>
      <c r="AN39" s="34">
        <f>AE39+AH39+AK39</f>
        <v>7080</v>
      </c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>
        <f t="shared" si="8"/>
        <v>0</v>
      </c>
      <c r="BA39" s="34">
        <f t="shared" si="8"/>
        <v>0</v>
      </c>
      <c r="BB39" s="34"/>
      <c r="BC39" s="12">
        <f>P39+AB39+AN39+AZ39</f>
        <v>14160</v>
      </c>
      <c r="BD39" s="12"/>
      <c r="BE39" s="34"/>
      <c r="BF39" s="24" t="s">
        <v>73</v>
      </c>
      <c r="BG39" s="24"/>
      <c r="BH39" s="16"/>
      <c r="BI39" s="24"/>
      <c r="BJ39" s="16"/>
      <c r="BK39" s="16"/>
      <c r="BL39" s="16"/>
      <c r="BM39" s="16"/>
      <c r="BN39" s="16"/>
      <c r="BO39" s="16"/>
      <c r="BP39" s="34"/>
      <c r="BQ39" s="40"/>
      <c r="BR39" s="34"/>
      <c r="BS39" s="41"/>
      <c r="BU39" s="47"/>
      <c r="BV39" s="47"/>
    </row>
    <row r="40" spans="1:74" s="3" customFormat="1" x14ac:dyDescent="0.2">
      <c r="A40" s="25" t="s">
        <v>82</v>
      </c>
      <c r="C40" s="34"/>
      <c r="D40" s="34"/>
      <c r="E40" s="12"/>
      <c r="F40" s="34"/>
      <c r="G40" s="34"/>
      <c r="H40" s="34"/>
      <c r="I40" s="34"/>
      <c r="J40" s="34"/>
      <c r="K40" s="34"/>
      <c r="L40" s="34"/>
      <c r="M40" s="34">
        <f>2062.5*1.18/2</f>
        <v>1216.875</v>
      </c>
      <c r="N40" s="34"/>
      <c r="O40" s="34"/>
      <c r="P40" s="34">
        <f>G40+J40+M40</f>
        <v>1216.875</v>
      </c>
      <c r="Q40" s="34"/>
      <c r="R40" s="34"/>
      <c r="S40" s="34">
        <f>2062.5*1.18/2</f>
        <v>1216.875</v>
      </c>
      <c r="T40" s="34"/>
      <c r="U40" s="34"/>
      <c r="V40" s="34"/>
      <c r="W40" s="34"/>
      <c r="X40" s="34"/>
      <c r="Y40" s="34"/>
      <c r="Z40" s="34"/>
      <c r="AA40" s="34"/>
      <c r="AB40" s="34">
        <f>S40+V40+Y40</f>
        <v>1216.875</v>
      </c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>
        <f>AE40+AH40+AK40</f>
        <v>0</v>
      </c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>
        <f t="shared" si="8"/>
        <v>0</v>
      </c>
      <c r="BA40" s="34">
        <f t="shared" si="8"/>
        <v>0</v>
      </c>
      <c r="BB40" s="34"/>
      <c r="BC40" s="12">
        <f>P40+AB40+AN40+AZ40</f>
        <v>2433.75</v>
      </c>
      <c r="BD40" s="12"/>
      <c r="BE40" s="34"/>
      <c r="BF40" s="24" t="s">
        <v>73</v>
      </c>
      <c r="BG40" s="24"/>
      <c r="BH40" s="16"/>
      <c r="BI40" s="24"/>
      <c r="BJ40" s="16"/>
      <c r="BK40" s="16"/>
      <c r="BL40" s="16"/>
      <c r="BM40" s="16"/>
      <c r="BN40" s="16"/>
      <c r="BO40" s="16"/>
      <c r="BP40" s="34"/>
      <c r="BQ40" s="40"/>
      <c r="BR40" s="34"/>
      <c r="BS40" s="41"/>
      <c r="BU40" s="47"/>
      <c r="BV40" s="47"/>
    </row>
    <row r="41" spans="1:74" s="3" customFormat="1" x14ac:dyDescent="0.2">
      <c r="A41" s="9"/>
      <c r="C41" s="34">
        <v>2684.1</v>
      </c>
      <c r="D41" s="34"/>
      <c r="E41" s="12">
        <f>BC41-C41</f>
        <v>-2684.1</v>
      </c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12">
        <f>AR41+AU41+AX41</f>
        <v>0</v>
      </c>
      <c r="BB41" s="34"/>
      <c r="BC41" s="12">
        <f>P41+AB41+AN41+AZ41</f>
        <v>0</v>
      </c>
      <c r="BD41" s="12">
        <f>Q41+AC41+AO41+BA41</f>
        <v>0</v>
      </c>
      <c r="BE41" s="34"/>
      <c r="BF41" s="24"/>
      <c r="BG41" s="24"/>
      <c r="BH41" s="16"/>
      <c r="BI41" s="24"/>
      <c r="BJ41" s="16"/>
      <c r="BK41" s="16"/>
      <c r="BL41" s="16"/>
      <c r="BM41" s="16"/>
      <c r="BN41" s="16"/>
      <c r="BO41" s="16"/>
      <c r="BP41" s="34"/>
      <c r="BQ41" s="40">
        <f>13500*1.18</f>
        <v>15930</v>
      </c>
      <c r="BR41" s="34"/>
      <c r="BS41" s="41" t="e">
        <f>BQ41-BC41-#REF!-#REF!</f>
        <v>#REF!</v>
      </c>
      <c r="BU41" s="47"/>
      <c r="BV41" s="47"/>
    </row>
    <row r="42" spans="1:74" s="3" customFormat="1" x14ac:dyDescent="0.2">
      <c r="A42" s="8" t="s">
        <v>77</v>
      </c>
      <c r="C42" s="16">
        <f>SUM(C43:C44)</f>
        <v>1388</v>
      </c>
      <c r="D42" s="16"/>
      <c r="E42" s="16">
        <f>BC42-C42</f>
        <v>7934</v>
      </c>
      <c r="F42" s="16"/>
      <c r="G42" s="16">
        <f>SUM(G44:G45)</f>
        <v>0</v>
      </c>
      <c r="H42" s="16">
        <f>SUM(H43:H44)</f>
        <v>0</v>
      </c>
      <c r="I42" s="16"/>
      <c r="J42" s="16">
        <f>SUM(J44:J45)</f>
        <v>0</v>
      </c>
      <c r="K42" s="16">
        <f>SUM(K43:K44)</f>
        <v>0</v>
      </c>
      <c r="L42" s="16"/>
      <c r="M42" s="16">
        <f>SUM(M44:M45)</f>
        <v>0</v>
      </c>
      <c r="N42" s="16">
        <f>SUM(N43:N44)</f>
        <v>0</v>
      </c>
      <c r="O42" s="16"/>
      <c r="P42" s="16">
        <f>SUM(P44:P45)</f>
        <v>0</v>
      </c>
      <c r="Q42" s="16">
        <f>SUM(Q43:Q44)</f>
        <v>0</v>
      </c>
      <c r="R42" s="16"/>
      <c r="S42" s="16">
        <f>SUM(S44:S45)</f>
        <v>0</v>
      </c>
      <c r="T42" s="16">
        <f>SUM(T43:T44)</f>
        <v>0</v>
      </c>
      <c r="U42" s="16"/>
      <c r="V42" s="16">
        <f>SUM(V44:V45)</f>
        <v>0</v>
      </c>
      <c r="W42" s="16">
        <f>SUM(W43:W44)</f>
        <v>0</v>
      </c>
      <c r="X42" s="16"/>
      <c r="Y42" s="16">
        <f>SUM(Y44:Y45)</f>
        <v>0</v>
      </c>
      <c r="Z42" s="16">
        <f>SUM(Z43:Z44)</f>
        <v>0</v>
      </c>
      <c r="AA42" s="16"/>
      <c r="AB42" s="16">
        <f>SUM(AB44:AB45)</f>
        <v>0</v>
      </c>
      <c r="AC42" s="16">
        <f>SUM(AC43:AC44)</f>
        <v>0</v>
      </c>
      <c r="AD42" s="16"/>
      <c r="AE42" s="16">
        <f>SUM(AE44:AE45)</f>
        <v>4661</v>
      </c>
      <c r="AF42" s="16">
        <f>SUM(AF43:AF44)</f>
        <v>0</v>
      </c>
      <c r="AG42" s="16"/>
      <c r="AH42" s="16">
        <f>SUM(AH44:AH45)</f>
        <v>4661</v>
      </c>
      <c r="AI42" s="16">
        <f>SUM(AI43:AI44)</f>
        <v>0</v>
      </c>
      <c r="AJ42" s="16"/>
      <c r="AK42" s="16">
        <f>SUM(AK44:AK45)</f>
        <v>0</v>
      </c>
      <c r="AL42" s="16">
        <f>SUM(AL43:AL44)</f>
        <v>0</v>
      </c>
      <c r="AM42" s="16"/>
      <c r="AN42" s="16">
        <f>SUM(AN44:AN45)</f>
        <v>9322</v>
      </c>
      <c r="AO42" s="16">
        <f>SUM(AO43:AO44)</f>
        <v>0</v>
      </c>
      <c r="AP42" s="16"/>
      <c r="AQ42" s="16">
        <f>SUM(AQ44:AQ45)</f>
        <v>0</v>
      </c>
      <c r="AR42" s="16">
        <f>SUM(AR43:AR44)</f>
        <v>0</v>
      </c>
      <c r="AS42" s="16"/>
      <c r="AT42" s="16">
        <f>SUM(AT44:AT45)</f>
        <v>0</v>
      </c>
      <c r="AU42" s="16">
        <f>SUM(AU43:AU44)</f>
        <v>0</v>
      </c>
      <c r="AV42" s="16"/>
      <c r="AW42" s="16">
        <f>SUM(AW44:AW45)</f>
        <v>0</v>
      </c>
      <c r="AX42" s="16">
        <f>SUM(AX43:AX44)</f>
        <v>0</v>
      </c>
      <c r="AY42" s="16"/>
      <c r="AZ42" s="16">
        <f>SUM(AZ44:AZ45)</f>
        <v>0</v>
      </c>
      <c r="BA42" s="16">
        <f>SUM(BA43:BA44)</f>
        <v>0</v>
      </c>
      <c r="BB42" s="16"/>
      <c r="BC42" s="16">
        <f>SUM(BC44:BC45)</f>
        <v>9322</v>
      </c>
      <c r="BD42" s="16">
        <f>SUM(BD43:BD44)</f>
        <v>0</v>
      </c>
      <c r="BE42" s="16"/>
      <c r="BF42" s="24"/>
      <c r="BG42" s="24"/>
      <c r="BH42" s="16"/>
      <c r="BI42" s="24"/>
      <c r="BJ42" s="16"/>
      <c r="BK42" s="16"/>
      <c r="BL42" s="16">
        <f>P42+AB42+AN42</f>
        <v>9322</v>
      </c>
      <c r="BM42" s="16">
        <f>Q42+AC42+AO42</f>
        <v>0</v>
      </c>
      <c r="BN42" s="16">
        <f>AZ42</f>
        <v>0</v>
      </c>
      <c r="BO42" s="16">
        <f>BA42</f>
        <v>0</v>
      </c>
      <c r="BP42" s="16"/>
      <c r="BQ42" s="16">
        <f>SUM(BQ43:BQ44)</f>
        <v>1156.3999999999999</v>
      </c>
      <c r="BR42" s="16"/>
      <c r="BS42" s="16">
        <f>SUM(BS43:BS44)</f>
        <v>-8165.6</v>
      </c>
      <c r="BU42" s="47"/>
      <c r="BV42" s="47"/>
    </row>
    <row r="43" spans="1:74" s="3" customFormat="1" x14ac:dyDescent="0.2">
      <c r="A43" s="26" t="s">
        <v>29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24"/>
      <c r="BG43" s="24"/>
      <c r="BH43" s="16"/>
      <c r="BI43" s="24"/>
      <c r="BJ43" s="16"/>
      <c r="BK43" s="16"/>
      <c r="BL43" s="16">
        <f>P43+AB43+AN43</f>
        <v>0</v>
      </c>
      <c r="BM43" s="16">
        <f>Q43+AC43+AO43</f>
        <v>0</v>
      </c>
      <c r="BN43" s="16">
        <f>AZ43</f>
        <v>0</v>
      </c>
      <c r="BO43" s="16">
        <f>BA43</f>
        <v>0</v>
      </c>
      <c r="BP43" s="16"/>
      <c r="BQ43" s="40"/>
      <c r="BR43" s="16"/>
      <c r="BS43" s="40"/>
      <c r="BU43" s="47"/>
      <c r="BV43" s="47"/>
    </row>
    <row r="44" spans="1:74" s="36" customFormat="1" x14ac:dyDescent="0.2">
      <c r="A44" s="25" t="s">
        <v>85</v>
      </c>
      <c r="C44" s="34">
        <v>1388</v>
      </c>
      <c r="D44" s="34"/>
      <c r="E44" s="34">
        <f>BC44-C44</f>
        <v>7934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>
        <f>G44+J44+M44</f>
        <v>0</v>
      </c>
      <c r="Q44" s="34">
        <f>H44+K44+N44</f>
        <v>0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>
        <f>S44+V44+Y44</f>
        <v>0</v>
      </c>
      <c r="AC44" s="34">
        <f>T44+W44+Z44</f>
        <v>0</v>
      </c>
      <c r="AD44" s="34"/>
      <c r="AE44" s="34">
        <f>7900*1.18/2</f>
        <v>4661</v>
      </c>
      <c r="AF44" s="34"/>
      <c r="AG44" s="34"/>
      <c r="AH44" s="34">
        <f>7900*1.18/2</f>
        <v>4661</v>
      </c>
      <c r="AI44" s="34"/>
      <c r="AJ44" s="34"/>
      <c r="AK44" s="34"/>
      <c r="AL44" s="34"/>
      <c r="AM44" s="34"/>
      <c r="AN44" s="34">
        <f>AE44+AH44+AK44</f>
        <v>9322</v>
      </c>
      <c r="AO44" s="34">
        <f>AF44+AI44+AL44</f>
        <v>0</v>
      </c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>
        <f>AQ44+AT44+AW44</f>
        <v>0</v>
      </c>
      <c r="BA44" s="34">
        <f>AR44+AU44+AX44</f>
        <v>0</v>
      </c>
      <c r="BB44" s="34"/>
      <c r="BC44" s="34">
        <f>P44+AB44+AN44+AZ44</f>
        <v>9322</v>
      </c>
      <c r="BD44" s="34">
        <f>Q44+AC44+AO44+BA44</f>
        <v>0</v>
      </c>
      <c r="BE44" s="34"/>
      <c r="BF44" s="24" t="s">
        <v>73</v>
      </c>
      <c r="BG44" s="37"/>
      <c r="BH44" s="34"/>
      <c r="BI44" s="37"/>
      <c r="BJ44" s="34"/>
      <c r="BK44" s="34"/>
      <c r="BL44" s="34"/>
      <c r="BM44" s="34"/>
      <c r="BN44" s="34"/>
      <c r="BO44" s="34"/>
      <c r="BP44" s="34"/>
      <c r="BQ44" s="40">
        <f>980*1.18</f>
        <v>1156.3999999999999</v>
      </c>
      <c r="BR44" s="34"/>
      <c r="BS44" s="41">
        <f>BQ44-BC44</f>
        <v>-8165.6</v>
      </c>
      <c r="BU44" s="47"/>
      <c r="BV44" s="47"/>
    </row>
    <row r="45" spans="1:74" s="11" customFormat="1" x14ac:dyDescent="0.2">
      <c r="A45" s="2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24"/>
      <c r="BG45" s="24"/>
      <c r="BH45" s="12"/>
      <c r="BJ45" s="12"/>
      <c r="BK45" s="12"/>
      <c r="BL45" s="12"/>
      <c r="BM45" s="12"/>
      <c r="BN45" s="12"/>
      <c r="BO45" s="12"/>
      <c r="BP45" s="12"/>
      <c r="BQ45" s="37"/>
      <c r="BR45" s="12"/>
      <c r="BS45" s="37"/>
      <c r="BU45" s="47"/>
      <c r="BV45" s="47"/>
    </row>
    <row r="46" spans="1:74" s="3" customFormat="1" x14ac:dyDescent="0.2">
      <c r="A46" s="8" t="s">
        <v>8</v>
      </c>
      <c r="C46" s="16" t="e">
        <f>SUM(C48:C92)</f>
        <v>#REF!</v>
      </c>
      <c r="D46" s="16"/>
      <c r="E46" s="16" t="e">
        <f>SUM(E48:E92)</f>
        <v>#REF!</v>
      </c>
      <c r="F46" s="16"/>
      <c r="G46" s="16">
        <f>SUM(G48:G56)</f>
        <v>0</v>
      </c>
      <c r="H46" s="16">
        <f>SUM(H48:H92)</f>
        <v>0</v>
      </c>
      <c r="I46" s="16"/>
      <c r="J46" s="16">
        <f>SUM(J48:J56)</f>
        <v>2789.25</v>
      </c>
      <c r="K46" s="16">
        <f>SUM(K48:K92)</f>
        <v>0</v>
      </c>
      <c r="L46" s="16"/>
      <c r="M46" s="16">
        <f>SUM(M48:M56)</f>
        <v>1607.7499999999998</v>
      </c>
      <c r="N46" s="16">
        <f>SUM(N48:N92)</f>
        <v>0</v>
      </c>
      <c r="O46" s="16"/>
      <c r="P46" s="16">
        <f>SUM(P48:P56)</f>
        <v>4397</v>
      </c>
      <c r="Q46" s="16">
        <f>SUM(Q48:Q92)</f>
        <v>0</v>
      </c>
      <c r="R46" s="16"/>
      <c r="S46" s="16">
        <f>SUM(S48:S56)</f>
        <v>0</v>
      </c>
      <c r="T46" s="16">
        <f>SUM(T48:T92)</f>
        <v>0</v>
      </c>
      <c r="U46" s="16"/>
      <c r="V46" s="16">
        <f>SUM(V48:V56)</f>
        <v>1315.7</v>
      </c>
      <c r="W46" s="16">
        <f>SUM(W48:W92)</f>
        <v>0</v>
      </c>
      <c r="X46" s="16"/>
      <c r="Y46" s="16">
        <f>SUM(Y48:Y56)</f>
        <v>855.5</v>
      </c>
      <c r="Z46" s="16">
        <f>SUM(Z48:Z92)</f>
        <v>0</v>
      </c>
      <c r="AA46" s="16"/>
      <c r="AB46" s="16">
        <f>SUM(AB48:AB56)</f>
        <v>2171.1999999999998</v>
      </c>
      <c r="AC46" s="16">
        <f>SUM(AC48:AC92)</f>
        <v>0</v>
      </c>
      <c r="AD46" s="16"/>
      <c r="AE46" s="16">
        <f>SUM(AE48:AE56)</f>
        <v>0</v>
      </c>
      <c r="AF46" s="16">
        <f>SUM(AF48:AF92)</f>
        <v>0</v>
      </c>
      <c r="AG46" s="16"/>
      <c r="AH46" s="16">
        <f>SUM(AH48:AH56)</f>
        <v>0</v>
      </c>
      <c r="AI46" s="16">
        <f>SUM(AI48:AI92)</f>
        <v>0</v>
      </c>
      <c r="AJ46" s="16"/>
      <c r="AK46" s="16">
        <f>SUM(AK48:AK56)</f>
        <v>0</v>
      </c>
      <c r="AL46" s="16">
        <f>SUM(AL48:AL92)</f>
        <v>0</v>
      </c>
      <c r="AM46" s="16"/>
      <c r="AN46" s="16">
        <f>SUM(AN48:AN56)</f>
        <v>0</v>
      </c>
      <c r="AO46" s="16">
        <f>SUM(AO48:AO92)</f>
        <v>0</v>
      </c>
      <c r="AP46" s="16"/>
      <c r="AQ46" s="16">
        <f>SUM(AQ48:AQ56)</f>
        <v>0</v>
      </c>
      <c r="AR46" s="16">
        <f>SUM(AR48:AR92)</f>
        <v>0</v>
      </c>
      <c r="AS46" s="16"/>
      <c r="AT46" s="16">
        <f>SUM(AT48:AT56)</f>
        <v>0</v>
      </c>
      <c r="AU46" s="16">
        <f>SUM(AU48:AU92)</f>
        <v>0</v>
      </c>
      <c r="AV46" s="16"/>
      <c r="AW46" s="16">
        <f>SUM(AW48:AW56)</f>
        <v>0</v>
      </c>
      <c r="AX46" s="16">
        <f>SUM(AX48:AX92)</f>
        <v>0</v>
      </c>
      <c r="AY46" s="16"/>
      <c r="AZ46" s="16">
        <f>SUM(AZ48:AZ56)</f>
        <v>0</v>
      </c>
      <c r="BA46" s="16">
        <f>SUM(BA48:BA92)</f>
        <v>0</v>
      </c>
      <c r="BB46" s="16"/>
      <c r="BC46" s="16">
        <f>SUM(BC48:BC56)</f>
        <v>6568.2</v>
      </c>
      <c r="BD46" s="16">
        <f>SUM(BD48:BD92)</f>
        <v>0</v>
      </c>
      <c r="BE46" s="16"/>
      <c r="BF46" s="23"/>
      <c r="BG46" s="23"/>
      <c r="BH46" s="16"/>
      <c r="BI46" s="23"/>
      <c r="BJ46" s="16"/>
      <c r="BK46" s="16"/>
      <c r="BL46" s="16">
        <f t="shared" ref="BL46:BM48" si="9">P46+AB46+AN46</f>
        <v>6568.2</v>
      </c>
      <c r="BM46" s="16">
        <f t="shared" si="9"/>
        <v>0</v>
      </c>
      <c r="BN46" s="16">
        <f t="shared" ref="BN46:BO48" si="10">AZ46</f>
        <v>0</v>
      </c>
      <c r="BO46" s="16">
        <f t="shared" si="10"/>
        <v>0</v>
      </c>
      <c r="BP46" s="16"/>
      <c r="BQ46" s="16">
        <f>SUM(BQ48:BQ92)</f>
        <v>2312.7999999999997</v>
      </c>
      <c r="BR46" s="16"/>
      <c r="BS46" s="16">
        <f>SUM(BS48:BS92)</f>
        <v>-2029.6</v>
      </c>
      <c r="BU46" s="47"/>
      <c r="BV46" s="47"/>
    </row>
    <row r="47" spans="1:74" s="3" customFormat="1" x14ac:dyDescent="0.2">
      <c r="A47" s="26" t="s">
        <v>29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23"/>
      <c r="BG47" s="23"/>
      <c r="BH47" s="16"/>
      <c r="BI47" s="23"/>
      <c r="BJ47" s="16"/>
      <c r="BK47" s="16"/>
      <c r="BL47" s="16">
        <f t="shared" si="9"/>
        <v>0</v>
      </c>
      <c r="BM47" s="16">
        <f t="shared" si="9"/>
        <v>0</v>
      </c>
      <c r="BN47" s="16">
        <f t="shared" si="10"/>
        <v>0</v>
      </c>
      <c r="BO47" s="16">
        <f t="shared" si="10"/>
        <v>0</v>
      </c>
      <c r="BP47" s="16"/>
      <c r="BQ47" s="40"/>
      <c r="BR47" s="16"/>
      <c r="BS47" s="40"/>
      <c r="BU47" s="47"/>
      <c r="BV47" s="47"/>
    </row>
    <row r="48" spans="1:74" s="4" customFormat="1" x14ac:dyDescent="0.2">
      <c r="A48" s="25" t="s">
        <v>74</v>
      </c>
      <c r="C48" s="12">
        <v>45297.267699999997</v>
      </c>
      <c r="D48" s="12"/>
      <c r="E48" s="12">
        <f>BC48-C48</f>
        <v>-43586.267699999997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34">
        <f>G48+J48+M48</f>
        <v>0</v>
      </c>
      <c r="Q48" s="34">
        <f>H48+K48+N48</f>
        <v>0</v>
      </c>
      <c r="R48" s="12"/>
      <c r="S48" s="12"/>
      <c r="T48" s="12"/>
      <c r="U48" s="12"/>
      <c r="V48" s="12">
        <f>1450*1.18/2</f>
        <v>855.5</v>
      </c>
      <c r="W48" s="12"/>
      <c r="X48" s="12"/>
      <c r="Y48" s="12">
        <f>1450*1.18/2</f>
        <v>855.5</v>
      </c>
      <c r="Z48" s="12"/>
      <c r="AA48" s="12"/>
      <c r="AB48" s="34">
        <f>S48+V48+Y48</f>
        <v>1711</v>
      </c>
      <c r="AC48" s="34">
        <f>T48+W48+Z48</f>
        <v>0</v>
      </c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34">
        <f>AE48+AH48+AK48</f>
        <v>0</v>
      </c>
      <c r="AO48" s="34">
        <f>AF48+AI48+AL48</f>
        <v>0</v>
      </c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34">
        <f t="shared" ref="AZ48:BA50" si="11">AQ48+AT48+AW48</f>
        <v>0</v>
      </c>
      <c r="BA48" s="34">
        <f t="shared" si="11"/>
        <v>0</v>
      </c>
      <c r="BB48" s="12"/>
      <c r="BC48" s="12">
        <f>P48+AB48+AN48+AZ48</f>
        <v>1711</v>
      </c>
      <c r="BD48" s="12">
        <f>Q48+AC48+AO48+BA48</f>
        <v>0</v>
      </c>
      <c r="BE48" s="12"/>
      <c r="BF48" s="24" t="s">
        <v>73</v>
      </c>
      <c r="BG48" s="24"/>
      <c r="BH48" s="12"/>
      <c r="BI48" s="11"/>
      <c r="BJ48" s="12"/>
      <c r="BK48" s="12"/>
      <c r="BL48" s="12">
        <f t="shared" si="9"/>
        <v>1711</v>
      </c>
      <c r="BM48" s="12">
        <f t="shared" si="9"/>
        <v>0</v>
      </c>
      <c r="BN48" s="42">
        <f t="shared" si="10"/>
        <v>0</v>
      </c>
      <c r="BO48" s="42">
        <f t="shared" si="10"/>
        <v>0</v>
      </c>
      <c r="BP48" s="12"/>
      <c r="BQ48" s="40"/>
      <c r="BR48" s="12"/>
      <c r="BS48" s="40"/>
      <c r="BU48" s="47"/>
      <c r="BV48" s="47"/>
    </row>
    <row r="49" spans="1:74" s="4" customFormat="1" x14ac:dyDescent="0.2">
      <c r="A49" s="25" t="s">
        <v>75</v>
      </c>
      <c r="C49" s="12"/>
      <c r="D49" s="12"/>
      <c r="E49" s="12"/>
      <c r="F49" s="12"/>
      <c r="G49" s="12"/>
      <c r="H49" s="12"/>
      <c r="I49" s="12"/>
      <c r="J49" s="12">
        <f>1045*1.18/2</f>
        <v>616.54999999999995</v>
      </c>
      <c r="K49" s="12"/>
      <c r="L49" s="12"/>
      <c r="M49" s="12">
        <f>1045*1.18/2</f>
        <v>616.54999999999995</v>
      </c>
      <c r="N49" s="12"/>
      <c r="O49" s="12"/>
      <c r="P49" s="34">
        <f>G49+J49+M49</f>
        <v>1233.0999999999999</v>
      </c>
      <c r="Q49" s="34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34">
        <f>S49+V49+Y49</f>
        <v>0</v>
      </c>
      <c r="AC49" s="34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34">
        <f>AE49+AH49+AK49</f>
        <v>0</v>
      </c>
      <c r="AO49" s="34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34">
        <f t="shared" si="11"/>
        <v>0</v>
      </c>
      <c r="BA49" s="34">
        <f t="shared" si="11"/>
        <v>0</v>
      </c>
      <c r="BB49" s="12"/>
      <c r="BC49" s="12">
        <f>P49+AB49+AN49+AZ49</f>
        <v>1233.0999999999999</v>
      </c>
      <c r="BD49" s="12"/>
      <c r="BE49" s="12"/>
      <c r="BF49" s="24" t="s">
        <v>73</v>
      </c>
      <c r="BG49" s="24"/>
      <c r="BH49" s="12"/>
      <c r="BI49" s="11"/>
      <c r="BJ49" s="12"/>
      <c r="BK49" s="12"/>
      <c r="BL49" s="12"/>
      <c r="BM49" s="12"/>
      <c r="BN49" s="42"/>
      <c r="BO49" s="42"/>
      <c r="BP49" s="12"/>
      <c r="BQ49" s="40"/>
      <c r="BR49" s="12"/>
      <c r="BS49" s="40"/>
      <c r="BU49" s="47"/>
      <c r="BV49" s="47"/>
    </row>
    <row r="50" spans="1:74" s="4" customFormat="1" x14ac:dyDescent="0.2">
      <c r="A50" s="25" t="s">
        <v>83</v>
      </c>
      <c r="C50" s="12"/>
      <c r="D50" s="12"/>
      <c r="E50" s="12"/>
      <c r="F50" s="12"/>
      <c r="G50" s="12"/>
      <c r="H50" s="12"/>
      <c r="I50" s="12"/>
      <c r="J50" s="12">
        <f>960*1.18/2</f>
        <v>566.4</v>
      </c>
      <c r="K50" s="12"/>
      <c r="L50" s="12"/>
      <c r="M50" s="12">
        <f>960*1.18/2</f>
        <v>566.4</v>
      </c>
      <c r="N50" s="12"/>
      <c r="O50" s="12"/>
      <c r="P50" s="34">
        <f>G50+J50+M50</f>
        <v>1132.8</v>
      </c>
      <c r="Q50" s="34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34">
        <f>S50+V50+Y50</f>
        <v>0</v>
      </c>
      <c r="AC50" s="34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34">
        <f>AE50+AH50+AK50</f>
        <v>0</v>
      </c>
      <c r="AO50" s="34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34">
        <f t="shared" si="11"/>
        <v>0</v>
      </c>
      <c r="BA50" s="34">
        <f t="shared" si="11"/>
        <v>0</v>
      </c>
      <c r="BB50" s="12"/>
      <c r="BC50" s="12">
        <f>P50+AB50+AN50+AZ50</f>
        <v>1132.8</v>
      </c>
      <c r="BD50" s="12"/>
      <c r="BE50" s="12"/>
      <c r="BF50" s="24" t="s">
        <v>73</v>
      </c>
      <c r="BG50" s="24"/>
      <c r="BH50" s="12"/>
      <c r="BI50" s="11"/>
      <c r="BJ50" s="12"/>
      <c r="BK50" s="12"/>
      <c r="BL50" s="12"/>
      <c r="BM50" s="12"/>
      <c r="BN50" s="42"/>
      <c r="BO50" s="42"/>
      <c r="BP50" s="12"/>
      <c r="BQ50" s="40"/>
      <c r="BR50" s="12"/>
      <c r="BS50" s="40"/>
      <c r="BU50" s="47"/>
      <c r="BV50" s="47"/>
    </row>
    <row r="51" spans="1:74" s="4" customFormat="1" x14ac:dyDescent="0.2">
      <c r="A51" s="25" t="s">
        <v>76</v>
      </c>
      <c r="C51" s="12"/>
      <c r="D51" s="12"/>
      <c r="E51" s="12"/>
      <c r="F51" s="12"/>
      <c r="G51" s="12"/>
      <c r="H51" s="12"/>
      <c r="I51" s="12"/>
      <c r="J51" s="12">
        <f>750*1.18</f>
        <v>885</v>
      </c>
      <c r="K51" s="12"/>
      <c r="L51" s="12"/>
      <c r="M51" s="12"/>
      <c r="N51" s="12"/>
      <c r="O51" s="12"/>
      <c r="P51" s="34">
        <f>G51+J51+M51</f>
        <v>885</v>
      </c>
      <c r="Q51" s="34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34">
        <f>S51+V51+Y51</f>
        <v>0</v>
      </c>
      <c r="AC51" s="34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34">
        <f>AE51+AH51+AK51</f>
        <v>0</v>
      </c>
      <c r="AO51" s="34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34">
        <f>AQ51+AT51+AW51</f>
        <v>0</v>
      </c>
      <c r="BA51" s="34"/>
      <c r="BB51" s="12"/>
      <c r="BC51" s="12">
        <f>P51+AB51+AN51+AZ51</f>
        <v>885</v>
      </c>
      <c r="BD51" s="12"/>
      <c r="BE51" s="12"/>
      <c r="BF51" s="24" t="s">
        <v>73</v>
      </c>
      <c r="BG51" s="24"/>
      <c r="BH51" s="12"/>
      <c r="BI51" s="11"/>
      <c r="BJ51" s="12"/>
      <c r="BK51" s="12"/>
      <c r="BL51" s="12"/>
      <c r="BM51" s="12"/>
      <c r="BN51" s="42"/>
      <c r="BO51" s="42"/>
      <c r="BP51" s="12"/>
      <c r="BQ51" s="40"/>
      <c r="BR51" s="12"/>
      <c r="BS51" s="40"/>
      <c r="BU51" s="47"/>
      <c r="BV51" s="47"/>
    </row>
    <row r="52" spans="1:74" s="4" customFormat="1" x14ac:dyDescent="0.2">
      <c r="A52" s="25" t="s">
        <v>88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34">
        <f>G52+J52+M52</f>
        <v>0</v>
      </c>
      <c r="Q52" s="34"/>
      <c r="R52" s="12"/>
      <c r="S52" s="12"/>
      <c r="T52" s="12"/>
      <c r="U52" s="12"/>
      <c r="V52" s="12">
        <f>390*1.18</f>
        <v>460.2</v>
      </c>
      <c r="W52" s="12"/>
      <c r="X52" s="12"/>
      <c r="Y52" s="12"/>
      <c r="Z52" s="12"/>
      <c r="AA52" s="12"/>
      <c r="AB52" s="34">
        <f>S52+V52+Y52</f>
        <v>460.2</v>
      </c>
      <c r="AC52" s="34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34">
        <f>AE52+AH52+AK52</f>
        <v>0</v>
      </c>
      <c r="AO52" s="34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34">
        <f>AQ52+AT52+AW52</f>
        <v>0</v>
      </c>
      <c r="BA52" s="34"/>
      <c r="BB52" s="12"/>
      <c r="BC52" s="12">
        <f>P52+AB52+AN52+AZ52</f>
        <v>460.2</v>
      </c>
      <c r="BD52" s="12"/>
      <c r="BE52" s="12"/>
      <c r="BF52" s="24" t="s">
        <v>73</v>
      </c>
      <c r="BG52" s="24"/>
      <c r="BH52" s="12"/>
      <c r="BI52" s="11"/>
      <c r="BJ52" s="12"/>
      <c r="BK52" s="12"/>
      <c r="BL52" s="12"/>
      <c r="BM52" s="12"/>
      <c r="BN52" s="42"/>
      <c r="BO52" s="42"/>
      <c r="BP52" s="12"/>
      <c r="BQ52" s="40"/>
      <c r="BR52" s="12"/>
      <c r="BS52" s="40"/>
      <c r="BU52" s="47"/>
      <c r="BV52" s="47"/>
    </row>
    <row r="53" spans="1:74" s="4" customFormat="1" ht="25.5" x14ac:dyDescent="0.2">
      <c r="A53" s="25" t="s">
        <v>89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>
        <f>360*1.18</f>
        <v>424.79999999999995</v>
      </c>
      <c r="N53" s="12"/>
      <c r="O53" s="12"/>
      <c r="P53" s="34">
        <f>G53+J53+M53</f>
        <v>424.79999999999995</v>
      </c>
      <c r="Q53" s="34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34">
        <f>S53+V53+Y53</f>
        <v>0</v>
      </c>
      <c r="AC53" s="34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34">
        <f>AE53+AH53+AK53</f>
        <v>0</v>
      </c>
      <c r="AO53" s="34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34">
        <f>AQ53+AT53+AW53</f>
        <v>0</v>
      </c>
      <c r="BA53" s="34"/>
      <c r="BB53" s="12"/>
      <c r="BC53" s="12">
        <f>P53+AB53+AN53+AZ53</f>
        <v>424.79999999999995</v>
      </c>
      <c r="BD53" s="12"/>
      <c r="BE53" s="12"/>
      <c r="BF53" s="24" t="s">
        <v>73</v>
      </c>
      <c r="BG53" s="24"/>
      <c r="BH53" s="12"/>
      <c r="BI53" s="11"/>
      <c r="BJ53" s="12"/>
      <c r="BK53" s="12"/>
      <c r="BL53" s="12"/>
      <c r="BM53" s="12"/>
      <c r="BN53" s="42"/>
      <c r="BO53" s="42"/>
      <c r="BP53" s="12"/>
      <c r="BQ53" s="40"/>
      <c r="BR53" s="12"/>
      <c r="BS53" s="40"/>
      <c r="BU53" s="47"/>
      <c r="BV53" s="47"/>
    </row>
    <row r="54" spans="1:74" s="4" customFormat="1" x14ac:dyDescent="0.2">
      <c r="A54" s="25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34"/>
      <c r="Q54" s="34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34"/>
      <c r="AC54" s="34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34"/>
      <c r="AO54" s="34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34"/>
      <c r="BA54" s="34"/>
      <c r="BB54" s="12"/>
      <c r="BC54" s="12"/>
      <c r="BD54" s="12"/>
      <c r="BE54" s="12"/>
      <c r="BF54" s="24"/>
      <c r="BG54" s="24"/>
      <c r="BH54" s="12"/>
      <c r="BI54" s="11"/>
      <c r="BJ54" s="12"/>
      <c r="BK54" s="12"/>
      <c r="BL54" s="12"/>
      <c r="BM54" s="12"/>
      <c r="BN54" s="42"/>
      <c r="BO54" s="42"/>
      <c r="BP54" s="12"/>
      <c r="BQ54" s="40"/>
      <c r="BR54" s="12"/>
      <c r="BS54" s="40"/>
      <c r="BU54" s="47"/>
      <c r="BV54" s="47"/>
    </row>
    <row r="55" spans="1:74" s="4" customFormat="1" x14ac:dyDescent="0.2">
      <c r="A55" s="26" t="s">
        <v>98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34"/>
      <c r="Q55" s="34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34"/>
      <c r="AC55" s="34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34"/>
      <c r="AO55" s="34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34"/>
      <c r="BA55" s="34"/>
      <c r="BB55" s="12"/>
      <c r="BC55" s="12"/>
      <c r="BD55" s="12"/>
      <c r="BE55" s="12"/>
      <c r="BF55" s="24"/>
      <c r="BG55" s="24"/>
      <c r="BH55" s="12"/>
      <c r="BI55" s="11"/>
      <c r="BJ55" s="12"/>
      <c r="BK55" s="12"/>
      <c r="BL55" s="12"/>
      <c r="BM55" s="12"/>
      <c r="BN55" s="42"/>
      <c r="BO55" s="42"/>
      <c r="BP55" s="12"/>
      <c r="BQ55" s="40"/>
      <c r="BR55" s="12"/>
      <c r="BS55" s="40"/>
      <c r="BU55" s="47"/>
      <c r="BV55" s="47"/>
    </row>
    <row r="56" spans="1:74" s="4" customFormat="1" x14ac:dyDescent="0.2">
      <c r="A56" s="25" t="s">
        <v>99</v>
      </c>
      <c r="C56" s="12"/>
      <c r="D56" s="12"/>
      <c r="E56" s="12"/>
      <c r="F56" s="12"/>
      <c r="G56" s="12"/>
      <c r="H56" s="12"/>
      <c r="I56" s="12"/>
      <c r="J56" s="12">
        <v>721.3</v>
      </c>
      <c r="K56" s="12"/>
      <c r="L56" s="12"/>
      <c r="M56" s="12"/>
      <c r="N56" s="12"/>
      <c r="O56" s="12"/>
      <c r="P56" s="34">
        <f>G56+J56+M56</f>
        <v>721.3</v>
      </c>
      <c r="Q56" s="34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34"/>
      <c r="AC56" s="34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34">
        <f>AE56+AH56+AK56</f>
        <v>0</v>
      </c>
      <c r="AO56" s="34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34">
        <f>AQ56+AT56+AW56</f>
        <v>0</v>
      </c>
      <c r="BA56" s="34"/>
      <c r="BB56" s="12"/>
      <c r="BC56" s="12">
        <f>P56+AB56+AN56+AZ56</f>
        <v>721.3</v>
      </c>
      <c r="BD56" s="12"/>
      <c r="BE56" s="12"/>
      <c r="BF56" s="24" t="s">
        <v>73</v>
      </c>
      <c r="BG56" s="24"/>
      <c r="BH56" s="12"/>
      <c r="BI56" s="11"/>
      <c r="BJ56" s="12"/>
      <c r="BK56" s="12"/>
      <c r="BL56" s="12"/>
      <c r="BM56" s="12"/>
      <c r="BN56" s="42"/>
      <c r="BO56" s="42"/>
      <c r="BP56" s="12"/>
      <c r="BQ56" s="40"/>
      <c r="BR56" s="12"/>
      <c r="BS56" s="40"/>
      <c r="BU56" s="47"/>
      <c r="BV56" s="47"/>
    </row>
    <row r="57" spans="1:74" s="4" customFormat="1" x14ac:dyDescent="0.2">
      <c r="A57" s="25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34"/>
      <c r="Q57" s="34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34"/>
      <c r="AC57" s="34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34"/>
      <c r="AO57" s="34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34"/>
      <c r="BA57" s="34"/>
      <c r="BB57" s="12"/>
      <c r="BC57" s="12"/>
      <c r="BD57" s="12"/>
      <c r="BE57" s="12"/>
      <c r="BF57" s="24"/>
      <c r="BG57" s="24"/>
      <c r="BH57" s="12"/>
      <c r="BI57" s="11"/>
      <c r="BJ57" s="12"/>
      <c r="BK57" s="12"/>
      <c r="BL57" s="12"/>
      <c r="BM57" s="12"/>
      <c r="BN57" s="42"/>
      <c r="BO57" s="42"/>
      <c r="BP57" s="12"/>
      <c r="BQ57" s="40"/>
      <c r="BR57" s="12"/>
      <c r="BS57" s="40"/>
      <c r="BU57" s="47"/>
      <c r="BV57" s="47"/>
    </row>
    <row r="58" spans="1:74" s="3" customFormat="1" hidden="1" x14ac:dyDescent="0.2">
      <c r="A58" s="43" t="s">
        <v>15</v>
      </c>
      <c r="C58" s="16">
        <f>C60</f>
        <v>0</v>
      </c>
      <c r="D58" s="16"/>
      <c r="E58" s="16">
        <f>BC58-C58</f>
        <v>0</v>
      </c>
      <c r="F58" s="16"/>
      <c r="G58" s="16">
        <f>SUM(G60:G61)</f>
        <v>0</v>
      </c>
      <c r="H58" s="16">
        <f>SUM(H60:H63)</f>
        <v>0</v>
      </c>
      <c r="I58" s="16"/>
      <c r="J58" s="16">
        <f>SUM(J60:J61)</f>
        <v>0</v>
      </c>
      <c r="K58" s="16">
        <f>SUM(K60:K63)</f>
        <v>0</v>
      </c>
      <c r="L58" s="16"/>
      <c r="M58" s="16">
        <f>SUM(M60:M61)</f>
        <v>0</v>
      </c>
      <c r="N58" s="16">
        <f>SUM(N60:N63)</f>
        <v>0</v>
      </c>
      <c r="O58" s="16"/>
      <c r="P58" s="16">
        <f>SUM(P60:P61)</f>
        <v>0</v>
      </c>
      <c r="Q58" s="16">
        <f>SUM(Q60:Q63)</f>
        <v>0</v>
      </c>
      <c r="R58" s="16"/>
      <c r="S58" s="16">
        <f>SUM(S60:S61)</f>
        <v>0</v>
      </c>
      <c r="T58" s="16">
        <f>SUM(T60:T63)</f>
        <v>0</v>
      </c>
      <c r="U58" s="16"/>
      <c r="V58" s="16">
        <f>SUM(V60:V61)</f>
        <v>0</v>
      </c>
      <c r="W58" s="16">
        <f>SUM(W60:W63)</f>
        <v>0</v>
      </c>
      <c r="X58" s="16"/>
      <c r="Y58" s="16">
        <f>SUM(Y60:Y61)</f>
        <v>0</v>
      </c>
      <c r="Z58" s="16">
        <f>SUM(Z60:Z63)</f>
        <v>0</v>
      </c>
      <c r="AA58" s="16"/>
      <c r="AB58" s="16">
        <f>SUM(AB60:AB61)</f>
        <v>0</v>
      </c>
      <c r="AC58" s="16">
        <f>SUM(AC60:AC63)</f>
        <v>0</v>
      </c>
      <c r="AD58" s="16"/>
      <c r="AE58" s="16">
        <f>SUM(AE60:AE61)</f>
        <v>0</v>
      </c>
      <c r="AF58" s="16">
        <f>SUM(AF60:AF63)</f>
        <v>0</v>
      </c>
      <c r="AG58" s="16"/>
      <c r="AH58" s="16">
        <f>SUM(AH60:AH61)</f>
        <v>0</v>
      </c>
      <c r="AI58" s="16">
        <f>SUM(AI60:AI63)</f>
        <v>0</v>
      </c>
      <c r="AJ58" s="16"/>
      <c r="AK58" s="16">
        <f>SUM(AK60:AK61)</f>
        <v>0</v>
      </c>
      <c r="AL58" s="16">
        <f>SUM(AL60:AL63)</f>
        <v>0</v>
      </c>
      <c r="AM58" s="16"/>
      <c r="AN58" s="16">
        <f>SUM(AN60:AN61)</f>
        <v>0</v>
      </c>
      <c r="AO58" s="16">
        <f>SUM(AO60:AO63)</f>
        <v>0</v>
      </c>
      <c r="AP58" s="16"/>
      <c r="AQ58" s="16">
        <f>SUM(AQ60:AQ61)</f>
        <v>0</v>
      </c>
      <c r="AR58" s="16">
        <f>SUM(AR60:AR63)</f>
        <v>0</v>
      </c>
      <c r="AS58" s="16"/>
      <c r="AT58" s="16">
        <f>SUM(AT60:AT61)</f>
        <v>0</v>
      </c>
      <c r="AU58" s="16">
        <f>SUM(AU60:AU63)</f>
        <v>0</v>
      </c>
      <c r="AV58" s="16"/>
      <c r="AW58" s="16">
        <f>SUM(AW60:AW61)</f>
        <v>0</v>
      </c>
      <c r="AX58" s="16">
        <f>SUM(AX60:AX63)</f>
        <v>0</v>
      </c>
      <c r="AY58" s="16"/>
      <c r="AZ58" s="16">
        <f>SUM(AZ60:AZ61)</f>
        <v>0</v>
      </c>
      <c r="BA58" s="16">
        <f>SUM(BA60:BA63)</f>
        <v>0</v>
      </c>
      <c r="BB58" s="16"/>
      <c r="BC58" s="16">
        <f>SUM(BC60:BC61)</f>
        <v>0</v>
      </c>
      <c r="BD58" s="16">
        <f>SUM(BD60:BD63)</f>
        <v>0</v>
      </c>
      <c r="BE58" s="16"/>
      <c r="BF58" s="24"/>
      <c r="BG58" s="24"/>
      <c r="BH58" s="16"/>
      <c r="BI58" s="24"/>
      <c r="BJ58" s="16"/>
      <c r="BK58" s="16"/>
      <c r="BL58" s="16">
        <f t="shared" ref="BL58:BM60" si="12">P58+AB58+AN58</f>
        <v>0</v>
      </c>
      <c r="BM58" s="16">
        <f t="shared" si="12"/>
        <v>0</v>
      </c>
      <c r="BN58" s="16">
        <f t="shared" ref="BN58:BO60" si="13">AZ58</f>
        <v>0</v>
      </c>
      <c r="BO58" s="16">
        <f t="shared" si="13"/>
        <v>0</v>
      </c>
      <c r="BP58" s="16"/>
      <c r="BQ58" s="16"/>
      <c r="BR58" s="16"/>
      <c r="BS58" s="16"/>
      <c r="BU58" s="47"/>
      <c r="BV58" s="47"/>
    </row>
    <row r="59" spans="1:74" s="3" customFormat="1" hidden="1" x14ac:dyDescent="0.2">
      <c r="A59" s="26" t="s">
        <v>29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23"/>
      <c r="BG59" s="23"/>
      <c r="BH59" s="16"/>
      <c r="BI59" s="23"/>
      <c r="BJ59" s="16"/>
      <c r="BK59" s="16"/>
      <c r="BL59" s="16">
        <f t="shared" si="12"/>
        <v>0</v>
      </c>
      <c r="BM59" s="16">
        <f t="shared" si="12"/>
        <v>0</v>
      </c>
      <c r="BN59" s="16">
        <f t="shared" si="13"/>
        <v>0</v>
      </c>
      <c r="BO59" s="16">
        <f t="shared" si="13"/>
        <v>0</v>
      </c>
      <c r="BP59" s="16"/>
      <c r="BQ59" s="40"/>
      <c r="BR59" s="16"/>
      <c r="BS59" s="40"/>
      <c r="BU59" s="47"/>
      <c r="BV59" s="47"/>
    </row>
    <row r="60" spans="1:74" s="4" customFormat="1" hidden="1" x14ac:dyDescent="0.2">
      <c r="A60" s="25" t="s">
        <v>68</v>
      </c>
      <c r="C60" s="12"/>
      <c r="D60" s="12"/>
      <c r="E60" s="12">
        <f>BC60-C60</f>
        <v>0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34">
        <f>G60+J60+M60</f>
        <v>0</v>
      </c>
      <c r="Q60" s="34">
        <f>H60+K60+N60</f>
        <v>0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34">
        <f>S60+V60+Y60</f>
        <v>0</v>
      </c>
      <c r="AC60" s="34">
        <f>T60+W60+Z60</f>
        <v>0</v>
      </c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34">
        <f>AE60+AH60+AK60</f>
        <v>0</v>
      </c>
      <c r="AO60" s="34">
        <f>AF60+AI60+AL60</f>
        <v>0</v>
      </c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34">
        <f>AQ60+AT60+AW60</f>
        <v>0</v>
      </c>
      <c r="BA60" s="34">
        <f>AR60+AU60+AX60</f>
        <v>0</v>
      </c>
      <c r="BB60" s="12"/>
      <c r="BC60" s="12">
        <f>P60+AB60+AN60+AZ60</f>
        <v>0</v>
      </c>
      <c r="BD60" s="12">
        <f>Q60+AC60+AO60+BA60</f>
        <v>0</v>
      </c>
      <c r="BE60" s="12"/>
      <c r="BF60" s="24" t="s">
        <v>73</v>
      </c>
      <c r="BG60" s="24"/>
      <c r="BH60" s="12"/>
      <c r="BI60" s="12"/>
      <c r="BJ60" s="12"/>
      <c r="BK60" s="12"/>
      <c r="BL60" s="12">
        <f t="shared" si="12"/>
        <v>0</v>
      </c>
      <c r="BM60" s="12">
        <f t="shared" si="12"/>
        <v>0</v>
      </c>
      <c r="BN60" s="12">
        <f t="shared" si="13"/>
        <v>0</v>
      </c>
      <c r="BO60" s="12">
        <f t="shared" si="13"/>
        <v>0</v>
      </c>
      <c r="BP60" s="12"/>
      <c r="BQ60" s="40"/>
      <c r="BR60" s="12"/>
      <c r="BS60" s="40"/>
      <c r="BU60" s="47"/>
      <c r="BV60" s="47"/>
    </row>
    <row r="61" spans="1:74" s="4" customFormat="1" hidden="1" x14ac:dyDescent="0.2">
      <c r="A61" s="2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34"/>
      <c r="Q61" s="3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34"/>
      <c r="AC61" s="34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34"/>
      <c r="AO61" s="34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34"/>
      <c r="BA61" s="34"/>
      <c r="BB61" s="12"/>
      <c r="BC61" s="12"/>
      <c r="BD61" s="12"/>
      <c r="BE61" s="12"/>
      <c r="BF61" s="24"/>
      <c r="BG61" s="24"/>
      <c r="BH61" s="12"/>
      <c r="BI61" s="11"/>
      <c r="BJ61" s="12"/>
      <c r="BK61" s="12"/>
      <c r="BL61" s="12"/>
      <c r="BM61" s="12"/>
      <c r="BN61" s="42"/>
      <c r="BO61" s="42"/>
      <c r="BP61" s="12"/>
      <c r="BQ61" s="40"/>
      <c r="BR61" s="12"/>
      <c r="BS61" s="40"/>
      <c r="BU61" s="47"/>
      <c r="BV61" s="47"/>
    </row>
    <row r="62" spans="1:74" s="1" customFormat="1" x14ac:dyDescent="0.2">
      <c r="A62" s="48" t="s">
        <v>56</v>
      </c>
      <c r="B62" s="49"/>
      <c r="C62" s="50">
        <f>C64</f>
        <v>0</v>
      </c>
      <c r="D62" s="50"/>
      <c r="E62" s="50">
        <f>BC62-C62</f>
        <v>50526.842000000004</v>
      </c>
      <c r="F62" s="50"/>
      <c r="G62" s="50">
        <f>G63+G75</f>
        <v>0</v>
      </c>
      <c r="H62" s="50">
        <f>SUM(H64:H81)</f>
        <v>0</v>
      </c>
      <c r="I62" s="16"/>
      <c r="J62" s="50">
        <f>J63+J75</f>
        <v>0</v>
      </c>
      <c r="K62" s="50">
        <f>SUM(K64:K81)</f>
        <v>0</v>
      </c>
      <c r="L62" s="16"/>
      <c r="M62" s="50">
        <f>M63+M75</f>
        <v>9256.4599999999991</v>
      </c>
      <c r="N62" s="50">
        <f>SUM(N64:N81)</f>
        <v>0</v>
      </c>
      <c r="O62" s="16"/>
      <c r="P62" s="50">
        <f>P63+P75</f>
        <v>9256.4599999999991</v>
      </c>
      <c r="Q62" s="50">
        <f>SUM(Q64:Q81)</f>
        <v>0</v>
      </c>
      <c r="R62" s="16"/>
      <c r="S62" s="50">
        <f>S63+S75</f>
        <v>4991.9309999999996</v>
      </c>
      <c r="T62" s="50">
        <f>SUM(T64:T81)</f>
        <v>0</v>
      </c>
      <c r="U62" s="16"/>
      <c r="V62" s="50">
        <f>V63+V75</f>
        <v>11643.295999999998</v>
      </c>
      <c r="W62" s="50">
        <f>SUM(W64:W81)</f>
        <v>0</v>
      </c>
      <c r="X62" s="16"/>
      <c r="Y62" s="50">
        <f>Y63+Y75</f>
        <v>11103.150999999998</v>
      </c>
      <c r="Z62" s="50">
        <f>SUM(Z64:Z81)</f>
        <v>0</v>
      </c>
      <c r="AA62" s="16"/>
      <c r="AB62" s="50">
        <f>AB63+AB75</f>
        <v>27738.377999999997</v>
      </c>
      <c r="AC62" s="50">
        <f>SUM(AC64:AC81)</f>
        <v>0</v>
      </c>
      <c r="AD62" s="16"/>
      <c r="AE62" s="50">
        <f>AE63+AE75</f>
        <v>2754.71</v>
      </c>
      <c r="AF62" s="50">
        <f>SUM(AF64:AF81)</f>
        <v>0</v>
      </c>
      <c r="AG62" s="16"/>
      <c r="AH62" s="50">
        <f>AH63+AH75</f>
        <v>8577.1839999999993</v>
      </c>
      <c r="AI62" s="50">
        <f>SUM(AI64:AI81)</f>
        <v>0</v>
      </c>
      <c r="AJ62" s="16"/>
      <c r="AK62" s="50">
        <f>AK63+AK75</f>
        <v>0</v>
      </c>
      <c r="AL62" s="50">
        <f>SUM(AL64:AL81)</f>
        <v>0</v>
      </c>
      <c r="AM62" s="16"/>
      <c r="AN62" s="50">
        <f>AN63+AN75</f>
        <v>11331.894</v>
      </c>
      <c r="AO62" s="50">
        <f>SUM(AO64:AO81)</f>
        <v>0</v>
      </c>
      <c r="AP62" s="16"/>
      <c r="AQ62" s="50">
        <f>AQ63+AQ75</f>
        <v>2200.1099999999997</v>
      </c>
      <c r="AR62" s="50">
        <f>SUM(AR64:AR81)</f>
        <v>0</v>
      </c>
      <c r="AS62" s="16"/>
      <c r="AT62" s="50">
        <f>AT63+AT75</f>
        <v>0</v>
      </c>
      <c r="AU62" s="50">
        <f>SUM(AU64:AU81)</f>
        <v>0</v>
      </c>
      <c r="AV62" s="16"/>
      <c r="AW62" s="50">
        <f>AW63+AW75</f>
        <v>0</v>
      </c>
      <c r="AX62" s="50">
        <f>SUM(AX64:AX81)</f>
        <v>0</v>
      </c>
      <c r="AY62" s="16"/>
      <c r="AZ62" s="50">
        <f>AZ63+AZ75</f>
        <v>2200.1099999999997</v>
      </c>
      <c r="BA62" s="50">
        <f>SUM(BA64:BA81)</f>
        <v>0</v>
      </c>
      <c r="BB62" s="16"/>
      <c r="BC62" s="50">
        <f>BC63+BC75</f>
        <v>50526.842000000004</v>
      </c>
      <c r="BD62" s="15">
        <f>SUM(BD64:BD81)</f>
        <v>0</v>
      </c>
      <c r="BE62" s="16"/>
      <c r="BF62" s="20"/>
      <c r="BG62" s="20"/>
      <c r="BH62" s="16"/>
      <c r="BI62" s="20"/>
      <c r="BJ62" s="16"/>
      <c r="BK62" s="16"/>
      <c r="BL62" s="15">
        <f t="shared" ref="BL62:BM64" si="14">P62+AB62+AN62</f>
        <v>48326.731999999996</v>
      </c>
      <c r="BM62" s="15">
        <f t="shared" si="14"/>
        <v>0</v>
      </c>
      <c r="BN62" s="15">
        <f t="shared" ref="BN62:BO64" si="15">AZ62</f>
        <v>2200.1099999999997</v>
      </c>
      <c r="BO62" s="15">
        <f t="shared" si="15"/>
        <v>0</v>
      </c>
      <c r="BP62" s="16"/>
      <c r="BQ62" s="15"/>
      <c r="BR62" s="16"/>
      <c r="BS62" s="15"/>
      <c r="BU62" s="46"/>
      <c r="BV62" s="46"/>
    </row>
    <row r="63" spans="1:74" s="3" customFormat="1" x14ac:dyDescent="0.2">
      <c r="A63" s="43" t="s">
        <v>17</v>
      </c>
      <c r="C63" s="16" t="e">
        <f>SUM(C65:C74)-#REF!</f>
        <v>#REF!</v>
      </c>
      <c r="D63" s="16"/>
      <c r="E63" s="16" t="e">
        <f>BC63-C63</f>
        <v>#REF!</v>
      </c>
      <c r="F63" s="16"/>
      <c r="G63" s="16">
        <f>SUM(G65:G74)</f>
        <v>0</v>
      </c>
      <c r="H63" s="16">
        <f>SUM(H65:H74)</f>
        <v>0</v>
      </c>
      <c r="I63" s="16"/>
      <c r="J63" s="16">
        <f>SUM(J65:J74)</f>
        <v>0</v>
      </c>
      <c r="K63" s="16">
        <f>SUM(K65:K74)</f>
        <v>0</v>
      </c>
      <c r="L63" s="16"/>
      <c r="M63" s="16">
        <f>SUM(M65:M74)</f>
        <v>2445.5</v>
      </c>
      <c r="N63" s="16">
        <f>SUM(N65:N74)</f>
        <v>0</v>
      </c>
      <c r="O63" s="16"/>
      <c r="P63" s="16">
        <f>SUM(P65:P74)</f>
        <v>2445.5</v>
      </c>
      <c r="Q63" s="16">
        <f>SUM(Q65:Q74)</f>
        <v>0</v>
      </c>
      <c r="R63" s="16"/>
      <c r="S63" s="16">
        <f>SUM(S65:S74)</f>
        <v>0</v>
      </c>
      <c r="T63" s="16">
        <f>SUM(T65:T74)</f>
        <v>0</v>
      </c>
      <c r="U63" s="16"/>
      <c r="V63" s="16">
        <f>SUM(V65:V74)</f>
        <v>3675.9359999999997</v>
      </c>
      <c r="W63" s="16">
        <f>SUM(W65:W74)</f>
        <v>0</v>
      </c>
      <c r="X63" s="16"/>
      <c r="Y63" s="16">
        <f>SUM(Y65:Y74)</f>
        <v>4954.82</v>
      </c>
      <c r="Z63" s="16">
        <f>SUM(Z65:Z74)</f>
        <v>0</v>
      </c>
      <c r="AA63" s="16"/>
      <c r="AB63" s="16">
        <f>SUM(AB65:AB74)</f>
        <v>8630.7559999999994</v>
      </c>
      <c r="AC63" s="16">
        <f>SUM(AC65:AC74)</f>
        <v>0</v>
      </c>
      <c r="AD63" s="16"/>
      <c r="AE63" s="16">
        <f>SUM(AE65:AE74)</f>
        <v>2754.71</v>
      </c>
      <c r="AF63" s="16">
        <f>SUM(AF65:AF74)</f>
        <v>0</v>
      </c>
      <c r="AG63" s="16"/>
      <c r="AH63" s="16">
        <f>SUM(AH65:AH74)</f>
        <v>8577.1839999999993</v>
      </c>
      <c r="AI63" s="16">
        <f>SUM(AI65:AI74)</f>
        <v>0</v>
      </c>
      <c r="AJ63" s="16"/>
      <c r="AK63" s="16">
        <f>SUM(AK65:AK74)</f>
        <v>0</v>
      </c>
      <c r="AL63" s="16">
        <f>SUM(AL65:AL74)</f>
        <v>0</v>
      </c>
      <c r="AM63" s="16"/>
      <c r="AN63" s="16">
        <f>SUM(AN65:AN74)</f>
        <v>11331.894</v>
      </c>
      <c r="AO63" s="16">
        <f>SUM(AO65:AO74)</f>
        <v>0</v>
      </c>
      <c r="AP63" s="16"/>
      <c r="AQ63" s="16">
        <f>SUM(AQ65:AQ74)</f>
        <v>2200.1099999999997</v>
      </c>
      <c r="AR63" s="16">
        <f>SUM(AR65:AR74)</f>
        <v>0</v>
      </c>
      <c r="AS63" s="16"/>
      <c r="AT63" s="16">
        <f>SUM(AT65:AT74)</f>
        <v>0</v>
      </c>
      <c r="AU63" s="16">
        <f>SUM(AU65:AU74)</f>
        <v>0</v>
      </c>
      <c r="AV63" s="16"/>
      <c r="AW63" s="16">
        <f>SUM(AW65:AW74)</f>
        <v>0</v>
      </c>
      <c r="AX63" s="16">
        <f>SUM(AX65:AX74)</f>
        <v>0</v>
      </c>
      <c r="AY63" s="16"/>
      <c r="AZ63" s="16">
        <f>SUM(AZ65:AZ74)</f>
        <v>2200.1099999999997</v>
      </c>
      <c r="BA63" s="16">
        <f>SUM(BA65:BA74)</f>
        <v>0</v>
      </c>
      <c r="BB63" s="16"/>
      <c r="BC63" s="16">
        <f>SUM(BC65:BC74)</f>
        <v>24608.260000000002</v>
      </c>
      <c r="BD63" s="16">
        <f>SUM(BD65:BD74)</f>
        <v>0</v>
      </c>
      <c r="BE63" s="16"/>
      <c r="BF63" s="23"/>
      <c r="BG63" s="23"/>
      <c r="BH63" s="16"/>
      <c r="BI63" s="23"/>
      <c r="BJ63" s="16"/>
      <c r="BK63" s="16"/>
      <c r="BL63" s="16">
        <f t="shared" si="14"/>
        <v>22408.15</v>
      </c>
      <c r="BM63" s="16">
        <f t="shared" si="14"/>
        <v>0</v>
      </c>
      <c r="BN63" s="16">
        <f t="shared" si="15"/>
        <v>2200.1099999999997</v>
      </c>
      <c r="BO63" s="16">
        <f t="shared" si="15"/>
        <v>0</v>
      </c>
      <c r="BP63" s="16"/>
      <c r="BQ63" s="40"/>
      <c r="BR63" s="16"/>
      <c r="BS63" s="40"/>
      <c r="BU63" s="47"/>
      <c r="BV63" s="47"/>
    </row>
    <row r="64" spans="1:74" s="27" customFormat="1" x14ac:dyDescent="0.2">
      <c r="A64" s="26" t="s">
        <v>29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44"/>
      <c r="BG64" s="44"/>
      <c r="BH64" s="29"/>
      <c r="BI64" s="44"/>
      <c r="BJ64" s="29"/>
      <c r="BK64" s="29"/>
      <c r="BL64" s="16">
        <f t="shared" si="14"/>
        <v>0</v>
      </c>
      <c r="BM64" s="16">
        <f t="shared" si="14"/>
        <v>0</v>
      </c>
      <c r="BN64" s="16">
        <f t="shared" si="15"/>
        <v>0</v>
      </c>
      <c r="BO64" s="16">
        <f t="shared" si="15"/>
        <v>0</v>
      </c>
      <c r="BP64" s="29"/>
      <c r="BQ64" s="45"/>
      <c r="BR64" s="29"/>
      <c r="BS64" s="45"/>
      <c r="BU64" s="47"/>
      <c r="BV64" s="47"/>
    </row>
    <row r="65" spans="1:74" s="4" customFormat="1" ht="25.5" x14ac:dyDescent="0.2">
      <c r="A65" s="25" t="s">
        <v>69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>
        <v>2445.5</v>
      </c>
      <c r="N65" s="12"/>
      <c r="O65" s="12"/>
      <c r="P65" s="34">
        <f>G65+J65+M65</f>
        <v>2445.5</v>
      </c>
      <c r="Q65" s="34"/>
      <c r="R65" s="12"/>
      <c r="S65" s="12"/>
      <c r="T65" s="12"/>
      <c r="U65" s="12"/>
      <c r="V65" s="12">
        <f>10384*1.18*0.3</f>
        <v>3675.9359999999997</v>
      </c>
      <c r="W65" s="12"/>
      <c r="X65" s="12"/>
      <c r="Y65" s="12"/>
      <c r="Z65" s="12"/>
      <c r="AA65" s="12"/>
      <c r="AB65" s="34">
        <f>S65+V65+Y65</f>
        <v>3675.9359999999997</v>
      </c>
      <c r="AC65" s="34"/>
      <c r="AD65" s="12"/>
      <c r="AE65" s="12"/>
      <c r="AF65" s="12"/>
      <c r="AG65" s="12"/>
      <c r="AH65" s="12">
        <f>10384*1.18*0.7</f>
        <v>8577.1839999999993</v>
      </c>
      <c r="AI65" s="12"/>
      <c r="AJ65" s="12"/>
      <c r="AK65" s="12"/>
      <c r="AL65" s="12"/>
      <c r="AM65" s="12"/>
      <c r="AN65" s="34">
        <f>AE65+AH65+AK65</f>
        <v>8577.1839999999993</v>
      </c>
      <c r="AO65" s="34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34">
        <f>AQ65+AT65+AW65</f>
        <v>0</v>
      </c>
      <c r="BA65" s="34">
        <f>AR65+AU65+AX65</f>
        <v>0</v>
      </c>
      <c r="BB65" s="34"/>
      <c r="BC65" s="12">
        <f>P65+AB65+AN65+AZ65</f>
        <v>14698.619999999999</v>
      </c>
      <c r="BD65" s="12"/>
      <c r="BE65" s="12"/>
      <c r="BF65" s="24" t="s">
        <v>73</v>
      </c>
      <c r="BG65" s="24"/>
      <c r="BH65" s="12"/>
      <c r="BI65" s="11"/>
      <c r="BJ65" s="12"/>
      <c r="BK65" s="12"/>
      <c r="BL65" s="12"/>
      <c r="BM65" s="12"/>
      <c r="BN65" s="12"/>
      <c r="BO65" s="12"/>
      <c r="BP65" s="12"/>
      <c r="BQ65" s="40"/>
      <c r="BR65" s="12"/>
      <c r="BS65" s="40"/>
      <c r="BU65" s="47"/>
      <c r="BV65" s="47"/>
    </row>
    <row r="66" spans="1:74" s="4" customFormat="1" ht="25.5" x14ac:dyDescent="0.2">
      <c r="A66" s="25" t="s">
        <v>84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34">
        <f>G66+J66+M66</f>
        <v>0</v>
      </c>
      <c r="Q66" s="34"/>
      <c r="R66" s="12"/>
      <c r="S66" s="12"/>
      <c r="T66" s="12"/>
      <c r="U66" s="12"/>
      <c r="V66" s="12"/>
      <c r="W66" s="12"/>
      <c r="X66" s="12"/>
      <c r="Y66" s="12">
        <f>4669/2*1.18</f>
        <v>2754.71</v>
      </c>
      <c r="Z66" s="12"/>
      <c r="AA66" s="12"/>
      <c r="AB66" s="34">
        <f>S66+V66+Y66</f>
        <v>2754.71</v>
      </c>
      <c r="AC66" s="34"/>
      <c r="AD66" s="12"/>
      <c r="AE66" s="12">
        <f>4669/2*1.18</f>
        <v>2754.71</v>
      </c>
      <c r="AF66" s="12"/>
      <c r="AG66" s="12"/>
      <c r="AH66" s="12"/>
      <c r="AI66" s="12"/>
      <c r="AJ66" s="12"/>
      <c r="AK66" s="12"/>
      <c r="AL66" s="12"/>
      <c r="AM66" s="12"/>
      <c r="AN66" s="34">
        <f>AE66+AH66+AK66</f>
        <v>2754.71</v>
      </c>
      <c r="AO66" s="34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34">
        <f>AQ66+AT66+AW66</f>
        <v>0</v>
      </c>
      <c r="BA66" s="34">
        <f>AR66+AU66+AX66</f>
        <v>0</v>
      </c>
      <c r="BB66" s="34"/>
      <c r="BC66" s="12">
        <f>P66+AB66+AN66+AZ66</f>
        <v>5509.42</v>
      </c>
      <c r="BD66" s="12"/>
      <c r="BE66" s="12"/>
      <c r="BF66" s="24" t="s">
        <v>73</v>
      </c>
      <c r="BG66" s="24"/>
      <c r="BH66" s="12"/>
      <c r="BI66" s="11"/>
      <c r="BJ66" s="12"/>
      <c r="BK66" s="12"/>
      <c r="BL66" s="12"/>
      <c r="BM66" s="12"/>
      <c r="BN66" s="12"/>
      <c r="BO66" s="12"/>
      <c r="BP66" s="12"/>
      <c r="BQ66" s="40"/>
      <c r="BR66" s="12"/>
      <c r="BS66" s="40"/>
      <c r="BU66" s="47"/>
      <c r="BV66" s="47"/>
    </row>
    <row r="67" spans="1:74" s="4" customFormat="1" x14ac:dyDescent="0.2">
      <c r="A67" s="25" t="s">
        <v>87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34">
        <f>G67+J67+M67</f>
        <v>0</v>
      </c>
      <c r="Q67" s="34"/>
      <c r="R67" s="12"/>
      <c r="S67" s="12"/>
      <c r="T67" s="12"/>
      <c r="U67" s="12"/>
      <c r="V67" s="12"/>
      <c r="W67" s="12"/>
      <c r="X67" s="12"/>
      <c r="Y67" s="12">
        <v>2200.1099999999997</v>
      </c>
      <c r="Z67" s="12"/>
      <c r="AA67" s="12"/>
      <c r="AB67" s="34">
        <f>S67+V67+Y67</f>
        <v>2200.1099999999997</v>
      </c>
      <c r="AC67" s="34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34">
        <f>AE67+AH67+AK67</f>
        <v>0</v>
      </c>
      <c r="AO67" s="34"/>
      <c r="AP67" s="12"/>
      <c r="AQ67" s="12">
        <v>2200.1099999999997</v>
      </c>
      <c r="AR67" s="12"/>
      <c r="AS67" s="12"/>
      <c r="AT67" s="12"/>
      <c r="AU67" s="12"/>
      <c r="AV67" s="12"/>
      <c r="AW67" s="12"/>
      <c r="AX67" s="12"/>
      <c r="AY67" s="12"/>
      <c r="AZ67" s="34">
        <f>AQ67+AT67+AW67</f>
        <v>2200.1099999999997</v>
      </c>
      <c r="BA67" s="34"/>
      <c r="BB67" s="34"/>
      <c r="BC67" s="12">
        <f>P67+AB67+AN67+AZ67</f>
        <v>4400.2199999999993</v>
      </c>
      <c r="BD67" s="12"/>
      <c r="BE67" s="12"/>
      <c r="BF67" s="24" t="s">
        <v>73</v>
      </c>
      <c r="BG67" s="24"/>
      <c r="BH67" s="12"/>
      <c r="BI67" s="11"/>
      <c r="BJ67" s="12"/>
      <c r="BK67" s="12"/>
      <c r="BL67" s="12"/>
      <c r="BM67" s="12"/>
      <c r="BN67" s="12"/>
      <c r="BO67" s="12"/>
      <c r="BP67" s="12"/>
      <c r="BQ67" s="40"/>
      <c r="BR67" s="12"/>
      <c r="BS67" s="40"/>
      <c r="BU67" s="47"/>
      <c r="BV67" s="47"/>
    </row>
    <row r="68" spans="1:74" s="4" customFormat="1" x14ac:dyDescent="0.2">
      <c r="A68" s="2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34"/>
      <c r="Q68" s="34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34"/>
      <c r="AC68" s="34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34"/>
      <c r="AO68" s="34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34"/>
      <c r="BA68" s="34"/>
      <c r="BB68" s="34"/>
      <c r="BC68" s="12"/>
      <c r="BD68" s="12"/>
      <c r="BE68" s="12"/>
      <c r="BF68" s="24"/>
      <c r="BG68" s="24"/>
      <c r="BH68" s="12"/>
      <c r="BI68" s="11"/>
      <c r="BJ68" s="12"/>
      <c r="BK68" s="12"/>
      <c r="BL68" s="12"/>
      <c r="BM68" s="12"/>
      <c r="BN68" s="12"/>
      <c r="BO68" s="12"/>
      <c r="BP68" s="12"/>
      <c r="BQ68" s="40"/>
      <c r="BR68" s="12"/>
      <c r="BS68" s="40"/>
      <c r="BU68" s="47"/>
      <c r="BV68" s="47"/>
    </row>
    <row r="69" spans="1:74" s="4" customFormat="1" x14ac:dyDescent="0.2">
      <c r="A69" s="26" t="s">
        <v>98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34"/>
      <c r="Q69" s="34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34"/>
      <c r="AC69" s="34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34"/>
      <c r="AO69" s="34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34"/>
      <c r="BA69" s="34"/>
      <c r="BB69" s="34"/>
      <c r="BC69" s="12"/>
      <c r="BD69" s="12"/>
      <c r="BE69" s="12"/>
      <c r="BF69" s="24"/>
      <c r="BG69" s="24"/>
      <c r="BH69" s="12"/>
      <c r="BI69" s="11"/>
      <c r="BJ69" s="12"/>
      <c r="BK69" s="12"/>
      <c r="BL69" s="12"/>
      <c r="BM69" s="12"/>
      <c r="BN69" s="12"/>
      <c r="BO69" s="12"/>
      <c r="BP69" s="12"/>
      <c r="BQ69" s="40"/>
      <c r="BR69" s="12"/>
      <c r="BS69" s="40"/>
      <c r="BU69" s="47"/>
      <c r="BV69" s="47"/>
    </row>
    <row r="70" spans="1:74" s="4" customFormat="1" x14ac:dyDescent="0.2">
      <c r="A70" s="25" t="s">
        <v>90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34"/>
      <c r="Q70" s="34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34"/>
      <c r="AC70" s="34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34"/>
      <c r="AO70" s="34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34"/>
      <c r="BA70" s="34"/>
      <c r="BB70" s="34"/>
      <c r="BC70" s="12"/>
      <c r="BD70" s="12"/>
      <c r="BE70" s="12"/>
      <c r="BF70" s="24"/>
      <c r="BG70" s="24"/>
      <c r="BH70" s="12"/>
      <c r="BI70" s="11"/>
      <c r="BJ70" s="12"/>
      <c r="BK70" s="12"/>
      <c r="BL70" s="12"/>
      <c r="BM70" s="12"/>
      <c r="BN70" s="12"/>
      <c r="BO70" s="12"/>
      <c r="BP70" s="12"/>
      <c r="BQ70" s="40"/>
      <c r="BR70" s="12"/>
      <c r="BS70" s="40"/>
      <c r="BU70" s="47"/>
      <c r="BV70" s="47"/>
    </row>
    <row r="71" spans="1:74" s="4" customFormat="1" x14ac:dyDescent="0.2">
      <c r="A71" s="25" t="s">
        <v>91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34"/>
      <c r="Q71" s="34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34"/>
      <c r="AC71" s="34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34"/>
      <c r="AO71" s="34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34"/>
      <c r="BA71" s="34"/>
      <c r="BB71" s="34"/>
      <c r="BC71" s="12"/>
      <c r="BD71" s="12"/>
      <c r="BE71" s="12"/>
      <c r="BF71" s="24"/>
      <c r="BG71" s="24"/>
      <c r="BH71" s="12"/>
      <c r="BI71" s="11"/>
      <c r="BJ71" s="12"/>
      <c r="BK71" s="12"/>
      <c r="BL71" s="12"/>
      <c r="BM71" s="12"/>
      <c r="BN71" s="12"/>
      <c r="BO71" s="12"/>
      <c r="BP71" s="12"/>
      <c r="BQ71" s="40"/>
      <c r="BR71" s="12"/>
      <c r="BS71" s="40"/>
      <c r="BU71" s="47"/>
      <c r="BV71" s="47"/>
    </row>
    <row r="72" spans="1:74" s="4" customFormat="1" x14ac:dyDescent="0.2">
      <c r="A72" s="25" t="s">
        <v>92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34"/>
      <c r="Q72" s="34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34"/>
      <c r="AC72" s="34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34"/>
      <c r="AO72" s="34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34"/>
      <c r="BA72" s="34"/>
      <c r="BB72" s="34"/>
      <c r="BC72" s="12"/>
      <c r="BD72" s="12"/>
      <c r="BE72" s="12"/>
      <c r="BF72" s="24"/>
      <c r="BG72" s="24"/>
      <c r="BH72" s="12"/>
      <c r="BI72" s="11"/>
      <c r="BJ72" s="12"/>
      <c r="BK72" s="12"/>
      <c r="BL72" s="12"/>
      <c r="BM72" s="12"/>
      <c r="BN72" s="12"/>
      <c r="BO72" s="12"/>
      <c r="BP72" s="12"/>
      <c r="BQ72" s="40"/>
      <c r="BR72" s="12"/>
      <c r="BS72" s="40"/>
      <c r="BU72" s="47"/>
      <c r="BV72" s="47"/>
    </row>
    <row r="73" spans="1:74" s="4" customFormat="1" x14ac:dyDescent="0.2">
      <c r="A73" s="25" t="s">
        <v>93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34"/>
      <c r="Q73" s="34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34"/>
      <c r="AC73" s="34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34"/>
      <c r="AO73" s="34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34"/>
      <c r="BA73" s="34"/>
      <c r="BB73" s="34"/>
      <c r="BC73" s="12"/>
      <c r="BD73" s="12"/>
      <c r="BE73" s="12"/>
      <c r="BF73" s="24"/>
      <c r="BG73" s="24"/>
      <c r="BH73" s="12"/>
      <c r="BI73" s="11"/>
      <c r="BJ73" s="12"/>
      <c r="BK73" s="12"/>
      <c r="BL73" s="12"/>
      <c r="BM73" s="12"/>
      <c r="BN73" s="12"/>
      <c r="BO73" s="12"/>
      <c r="BP73" s="12"/>
      <c r="BQ73" s="40"/>
      <c r="BR73" s="12"/>
      <c r="BS73" s="40"/>
      <c r="BU73" s="47"/>
      <c r="BV73" s="47"/>
    </row>
    <row r="74" spans="1:74" s="4" customFormat="1" x14ac:dyDescent="0.2">
      <c r="A74" s="7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34"/>
      <c r="Q74" s="34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34"/>
      <c r="AC74" s="34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34"/>
      <c r="AO74" s="34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34"/>
      <c r="BA74" s="34"/>
      <c r="BB74" s="12"/>
      <c r="BC74" s="12"/>
      <c r="BD74" s="12"/>
      <c r="BE74" s="12"/>
      <c r="BF74" s="24"/>
      <c r="BG74" s="24"/>
      <c r="BH74" s="12"/>
      <c r="BI74" s="11"/>
      <c r="BJ74" s="12"/>
      <c r="BK74" s="12"/>
      <c r="BL74" s="12"/>
      <c r="BM74" s="12"/>
      <c r="BN74" s="12"/>
      <c r="BO74" s="12"/>
      <c r="BP74" s="12"/>
      <c r="BQ74" s="40"/>
      <c r="BR74" s="12"/>
      <c r="BS74" s="40"/>
      <c r="BU74" s="47"/>
      <c r="BV74" s="47"/>
    </row>
    <row r="75" spans="1:74" s="3" customFormat="1" x14ac:dyDescent="0.2">
      <c r="A75" s="8" t="s">
        <v>6</v>
      </c>
      <c r="C75" s="16">
        <f>SUM(C76:C77)</f>
        <v>1388</v>
      </c>
      <c r="D75" s="16"/>
      <c r="E75" s="16">
        <f>BC75-C75</f>
        <v>24530.581999999999</v>
      </c>
      <c r="F75" s="16"/>
      <c r="G75" s="16">
        <f>SUM(G77:G80)</f>
        <v>0</v>
      </c>
      <c r="H75" s="16">
        <f>SUM(H76:H77)</f>
        <v>0</v>
      </c>
      <c r="I75" s="16"/>
      <c r="J75" s="16">
        <f>SUM(J77:J80)</f>
        <v>0</v>
      </c>
      <c r="K75" s="16">
        <f>SUM(K76:K77)</f>
        <v>0</v>
      </c>
      <c r="L75" s="16"/>
      <c r="M75" s="16">
        <f>SUM(M77:M80)</f>
        <v>6810.9599999999991</v>
      </c>
      <c r="N75" s="16">
        <f>SUM(N76:N77)</f>
        <v>0</v>
      </c>
      <c r="O75" s="16"/>
      <c r="P75" s="16">
        <f>SUM(P77:P80)</f>
        <v>6810.9599999999991</v>
      </c>
      <c r="Q75" s="16">
        <f>SUM(Q76:Q77)</f>
        <v>0</v>
      </c>
      <c r="R75" s="16"/>
      <c r="S75" s="16">
        <f>SUM(S77:S80)</f>
        <v>4991.9309999999996</v>
      </c>
      <c r="T75" s="16">
        <f>SUM(T76:T77)</f>
        <v>0</v>
      </c>
      <c r="U75" s="16"/>
      <c r="V75" s="16">
        <f>SUM(V77:V80)</f>
        <v>7967.3599999999988</v>
      </c>
      <c r="W75" s="16">
        <f>SUM(W76:W77)</f>
        <v>0</v>
      </c>
      <c r="X75" s="16"/>
      <c r="Y75" s="16">
        <f>SUM(Y77:Y80)</f>
        <v>6148.3309999999992</v>
      </c>
      <c r="Z75" s="16">
        <f>SUM(Z76:Z77)</f>
        <v>0</v>
      </c>
      <c r="AA75" s="16"/>
      <c r="AB75" s="16">
        <f>SUM(AB77:AB80)</f>
        <v>19107.621999999999</v>
      </c>
      <c r="AC75" s="16">
        <f>SUM(AC76:AC77)</f>
        <v>0</v>
      </c>
      <c r="AD75" s="16"/>
      <c r="AE75" s="16">
        <f>SUM(AE77:AE80)</f>
        <v>0</v>
      </c>
      <c r="AF75" s="16">
        <f>SUM(AF76:AF77)</f>
        <v>0</v>
      </c>
      <c r="AG75" s="16"/>
      <c r="AH75" s="16">
        <f>SUM(AH77:AH80)</f>
        <v>0</v>
      </c>
      <c r="AI75" s="16">
        <f>SUM(AI76:AI77)</f>
        <v>0</v>
      </c>
      <c r="AJ75" s="16"/>
      <c r="AK75" s="16">
        <f>SUM(AK77:AK80)</f>
        <v>0</v>
      </c>
      <c r="AL75" s="16">
        <f>SUM(AL76:AL77)</f>
        <v>0</v>
      </c>
      <c r="AM75" s="16"/>
      <c r="AN75" s="16">
        <f>SUM(AN77:AN80)</f>
        <v>0</v>
      </c>
      <c r="AO75" s="16">
        <f>SUM(AO76:AO77)</f>
        <v>0</v>
      </c>
      <c r="AP75" s="16"/>
      <c r="AQ75" s="16">
        <f>SUM(AQ77:AQ80)</f>
        <v>0</v>
      </c>
      <c r="AR75" s="16">
        <f>SUM(AR76:AR77)</f>
        <v>0</v>
      </c>
      <c r="AS75" s="16"/>
      <c r="AT75" s="16">
        <f>SUM(AT77:AT80)</f>
        <v>0</v>
      </c>
      <c r="AU75" s="16">
        <f>SUM(AU76:AU77)</f>
        <v>0</v>
      </c>
      <c r="AV75" s="16"/>
      <c r="AW75" s="16">
        <f>SUM(AW77:AW80)</f>
        <v>0</v>
      </c>
      <c r="AX75" s="16">
        <f>SUM(AX76:AX77)</f>
        <v>0</v>
      </c>
      <c r="AY75" s="16"/>
      <c r="AZ75" s="16">
        <f>SUM(AZ77:AZ80)</f>
        <v>0</v>
      </c>
      <c r="BA75" s="16">
        <f>SUM(BA76:BA77)</f>
        <v>0</v>
      </c>
      <c r="BB75" s="16"/>
      <c r="BC75" s="16">
        <f>SUM(BC77:BC80)</f>
        <v>25918.581999999999</v>
      </c>
      <c r="BD75" s="16">
        <f>SUM(BD76:BD77)</f>
        <v>0</v>
      </c>
      <c r="BE75" s="16"/>
      <c r="BF75" s="24"/>
      <c r="BG75" s="24"/>
      <c r="BH75" s="16"/>
      <c r="BI75" s="24"/>
      <c r="BJ75" s="16"/>
      <c r="BK75" s="16"/>
      <c r="BL75" s="16">
        <f>P75+AB75+AN75</f>
        <v>25918.581999999999</v>
      </c>
      <c r="BM75" s="16">
        <f>Q75+AC75+AO75</f>
        <v>0</v>
      </c>
      <c r="BN75" s="16">
        <f>AZ75</f>
        <v>0</v>
      </c>
      <c r="BO75" s="16">
        <f>BA75</f>
        <v>0</v>
      </c>
      <c r="BP75" s="16"/>
      <c r="BQ75" s="16">
        <f>SUM(BQ76:BQ77)</f>
        <v>1156.3999999999999</v>
      </c>
      <c r="BR75" s="16"/>
      <c r="BS75" s="16">
        <f>SUM(BS76:BS77)</f>
        <v>-1014.8</v>
      </c>
      <c r="BU75" s="47"/>
      <c r="BV75" s="47"/>
    </row>
    <row r="76" spans="1:74" s="3" customFormat="1" x14ac:dyDescent="0.2">
      <c r="A76" s="26" t="s">
        <v>29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24"/>
      <c r="BG76" s="24"/>
      <c r="BH76" s="16"/>
      <c r="BI76" s="24"/>
      <c r="BJ76" s="16"/>
      <c r="BK76" s="16"/>
      <c r="BL76" s="16">
        <f>P76+AB76+AN76</f>
        <v>0</v>
      </c>
      <c r="BM76" s="16">
        <f>Q76+AC76+AO76</f>
        <v>0</v>
      </c>
      <c r="BN76" s="16">
        <f>AZ76</f>
        <v>0</v>
      </c>
      <c r="BO76" s="16">
        <f>BA76</f>
        <v>0</v>
      </c>
      <c r="BP76" s="16"/>
      <c r="BQ76" s="40"/>
      <c r="BR76" s="16"/>
      <c r="BS76" s="40"/>
      <c r="BU76" s="47"/>
      <c r="BV76" s="47"/>
    </row>
    <row r="77" spans="1:74" s="36" customFormat="1" ht="25.5" x14ac:dyDescent="0.2">
      <c r="A77" s="25" t="s">
        <v>70</v>
      </c>
      <c r="C77" s="34">
        <v>1388</v>
      </c>
      <c r="D77" s="34"/>
      <c r="E77" s="34">
        <f>BC77-C77</f>
        <v>783.19999999999982</v>
      </c>
      <c r="F77" s="34"/>
      <c r="G77" s="34"/>
      <c r="H77" s="34"/>
      <c r="I77" s="34"/>
      <c r="J77" s="34"/>
      <c r="K77" s="34"/>
      <c r="L77" s="34"/>
      <c r="M77" s="34">
        <f>1840*1.18/2</f>
        <v>1085.5999999999999</v>
      </c>
      <c r="N77" s="34"/>
      <c r="O77" s="34"/>
      <c r="P77" s="34">
        <f>G77+J77+M77</f>
        <v>1085.5999999999999</v>
      </c>
      <c r="Q77" s="34">
        <f>H77+K77+N77</f>
        <v>0</v>
      </c>
      <c r="R77" s="34"/>
      <c r="S77" s="34"/>
      <c r="T77" s="34"/>
      <c r="U77" s="34"/>
      <c r="V77" s="34">
        <f>1840*1.18/2</f>
        <v>1085.5999999999999</v>
      </c>
      <c r="W77" s="34"/>
      <c r="X77" s="34"/>
      <c r="Y77" s="34"/>
      <c r="Z77" s="34"/>
      <c r="AA77" s="34"/>
      <c r="AB77" s="34">
        <f>S77+V77+Y77</f>
        <v>1085.5999999999999</v>
      </c>
      <c r="AC77" s="34">
        <f>T77+W77+Z77</f>
        <v>0</v>
      </c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>
        <f>AE77+AH77+AK77</f>
        <v>0</v>
      </c>
      <c r="AO77" s="34">
        <f>AF77+AI77+AL77</f>
        <v>0</v>
      </c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>
        <f t="shared" ref="AZ77:BA80" si="16">AQ77+AT77+AW77</f>
        <v>0</v>
      </c>
      <c r="BA77" s="34">
        <f t="shared" si="16"/>
        <v>0</v>
      </c>
      <c r="BB77" s="34"/>
      <c r="BC77" s="34">
        <f>P77+AB77+AN77+AZ77</f>
        <v>2171.1999999999998</v>
      </c>
      <c r="BD77" s="34">
        <f>Q77+AC77+AO77+BA77</f>
        <v>0</v>
      </c>
      <c r="BE77" s="34"/>
      <c r="BF77" s="24" t="s">
        <v>73</v>
      </c>
      <c r="BG77" s="37"/>
      <c r="BH77" s="34"/>
      <c r="BI77" s="37"/>
      <c r="BJ77" s="34"/>
      <c r="BK77" s="34"/>
      <c r="BL77" s="34"/>
      <c r="BM77" s="34"/>
      <c r="BN77" s="34"/>
      <c r="BO77" s="34"/>
      <c r="BP77" s="34"/>
      <c r="BQ77" s="40">
        <f>980*1.18</f>
        <v>1156.3999999999999</v>
      </c>
      <c r="BR77" s="34"/>
      <c r="BS77" s="41">
        <f>BQ77-BC77</f>
        <v>-1014.8</v>
      </c>
      <c r="BU77" s="47"/>
      <c r="BV77" s="47"/>
    </row>
    <row r="78" spans="1:74" s="11" customFormat="1" ht="39" customHeight="1" x14ac:dyDescent="0.2">
      <c r="A78" s="25" t="s">
        <v>71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>
        <f>9704*1.18/2</f>
        <v>5725.36</v>
      </c>
      <c r="N78" s="12"/>
      <c r="O78" s="12"/>
      <c r="P78" s="34">
        <f>G78+J78+M78</f>
        <v>5725.36</v>
      </c>
      <c r="Q78" s="12"/>
      <c r="R78" s="12"/>
      <c r="S78" s="12"/>
      <c r="T78" s="12"/>
      <c r="U78" s="12"/>
      <c r="V78" s="12">
        <f>9704*1.18/2</f>
        <v>5725.36</v>
      </c>
      <c r="W78" s="12"/>
      <c r="X78" s="12"/>
      <c r="Y78" s="12"/>
      <c r="Z78" s="12"/>
      <c r="AA78" s="12"/>
      <c r="AB78" s="34">
        <f>S78+V78+Y78</f>
        <v>5725.36</v>
      </c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34">
        <f>AE78+AH78+AK78</f>
        <v>0</v>
      </c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34">
        <f t="shared" si="16"/>
        <v>0</v>
      </c>
      <c r="BA78" s="34">
        <f t="shared" si="16"/>
        <v>0</v>
      </c>
      <c r="BB78" s="34"/>
      <c r="BC78" s="34">
        <f>P78+AB78+AN78+AZ78</f>
        <v>11450.72</v>
      </c>
      <c r="BD78" s="12"/>
      <c r="BE78" s="12"/>
      <c r="BF78" s="24" t="s">
        <v>73</v>
      </c>
      <c r="BG78" s="24"/>
      <c r="BH78" s="12"/>
      <c r="BJ78" s="12"/>
      <c r="BK78" s="12"/>
      <c r="BL78" s="12"/>
      <c r="BM78" s="12"/>
      <c r="BN78" s="12"/>
      <c r="BO78" s="12"/>
      <c r="BP78" s="12"/>
      <c r="BQ78" s="37"/>
      <c r="BR78" s="12"/>
      <c r="BS78" s="37"/>
      <c r="BU78" s="47"/>
      <c r="BV78" s="47"/>
    </row>
    <row r="79" spans="1:74" s="4" customFormat="1" ht="25.5" x14ac:dyDescent="0.2">
      <c r="A79" s="25" t="s">
        <v>86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34">
        <f>G79+J79+M79</f>
        <v>0</v>
      </c>
      <c r="Q79" s="34"/>
      <c r="R79" s="12"/>
      <c r="S79" s="12">
        <f>8460.9*1.18/2</f>
        <v>4991.9309999999996</v>
      </c>
      <c r="T79" s="12"/>
      <c r="U79" s="12"/>
      <c r="V79" s="12"/>
      <c r="W79" s="12"/>
      <c r="X79" s="12"/>
      <c r="Y79" s="12">
        <f>8460.9*1.18/2</f>
        <v>4991.9309999999996</v>
      </c>
      <c r="Z79" s="12"/>
      <c r="AA79" s="12"/>
      <c r="AB79" s="34">
        <f>S79+V79+Y79</f>
        <v>9983.8619999999992</v>
      </c>
      <c r="AC79" s="34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34">
        <f>AE79+AH79+AK79</f>
        <v>0</v>
      </c>
      <c r="AO79" s="34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34">
        <f t="shared" si="16"/>
        <v>0</v>
      </c>
      <c r="BA79" s="34">
        <f t="shared" si="16"/>
        <v>0</v>
      </c>
      <c r="BB79" s="34"/>
      <c r="BC79" s="34">
        <f>P79+AB79+AN79+AZ79</f>
        <v>9983.8619999999992</v>
      </c>
      <c r="BD79" s="12"/>
      <c r="BE79" s="12"/>
      <c r="BF79" s="24" t="s">
        <v>73</v>
      </c>
      <c r="BG79" s="24"/>
      <c r="BH79" s="12"/>
      <c r="BI79" s="11"/>
      <c r="BJ79" s="12"/>
      <c r="BK79" s="12"/>
      <c r="BL79" s="12"/>
      <c r="BM79" s="12"/>
      <c r="BN79" s="12"/>
      <c r="BO79" s="12"/>
      <c r="BP79" s="12"/>
      <c r="BQ79" s="40"/>
      <c r="BR79" s="12"/>
      <c r="BS79" s="40"/>
      <c r="BU79" s="47"/>
      <c r="BV79" s="47"/>
    </row>
    <row r="80" spans="1:74" s="4" customFormat="1" x14ac:dyDescent="0.2">
      <c r="A80" s="25" t="s">
        <v>72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34">
        <f>G80+J80+M80</f>
        <v>0</v>
      </c>
      <c r="Q80" s="34"/>
      <c r="R80" s="12"/>
      <c r="S80" s="12"/>
      <c r="T80" s="12"/>
      <c r="U80" s="12"/>
      <c r="V80" s="12">
        <f>1960*1.18/2</f>
        <v>1156.3999999999999</v>
      </c>
      <c r="W80" s="12"/>
      <c r="X80" s="12"/>
      <c r="Y80" s="12">
        <f>1960*1.18/2</f>
        <v>1156.3999999999999</v>
      </c>
      <c r="Z80" s="12"/>
      <c r="AA80" s="12"/>
      <c r="AB80" s="34">
        <f>S80+V80+Y80</f>
        <v>2312.7999999999997</v>
      </c>
      <c r="AC80" s="34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34">
        <f>AE80+AH80+AK80</f>
        <v>0</v>
      </c>
      <c r="AO80" s="34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34">
        <f t="shared" si="16"/>
        <v>0</v>
      </c>
      <c r="BA80" s="34">
        <f t="shared" si="16"/>
        <v>0</v>
      </c>
      <c r="BB80" s="34"/>
      <c r="BC80" s="34">
        <f>P80+AB80+AN80+AZ80</f>
        <v>2312.7999999999997</v>
      </c>
      <c r="BD80" s="12"/>
      <c r="BE80" s="12"/>
      <c r="BF80" s="24" t="s">
        <v>73</v>
      </c>
      <c r="BG80" s="24"/>
      <c r="BH80" s="12"/>
      <c r="BI80" s="11"/>
      <c r="BJ80" s="12"/>
      <c r="BK80" s="12"/>
      <c r="BL80" s="12"/>
      <c r="BM80" s="12"/>
      <c r="BN80" s="12"/>
      <c r="BO80" s="12"/>
      <c r="BP80" s="12"/>
      <c r="BQ80" s="40"/>
      <c r="BR80" s="12"/>
      <c r="BS80" s="40"/>
      <c r="BU80" s="47"/>
      <c r="BV80" s="47"/>
    </row>
    <row r="81" spans="1:74" s="4" customFormat="1" x14ac:dyDescent="0.2">
      <c r="A81" s="7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34"/>
      <c r="Q81" s="34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34"/>
      <c r="AC81" s="34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34"/>
      <c r="AO81" s="34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34"/>
      <c r="BA81" s="34"/>
      <c r="BB81" s="12"/>
      <c r="BC81" s="12"/>
      <c r="BD81" s="12"/>
      <c r="BE81" s="12"/>
      <c r="BF81" s="24"/>
      <c r="BG81" s="24"/>
      <c r="BH81" s="12"/>
      <c r="BI81" s="11"/>
      <c r="BJ81" s="12"/>
      <c r="BK81" s="12"/>
      <c r="BL81" s="12"/>
      <c r="BM81" s="12"/>
      <c r="BN81" s="12"/>
      <c r="BO81" s="12"/>
      <c r="BP81" s="12"/>
      <c r="BQ81" s="40"/>
      <c r="BR81" s="12"/>
      <c r="BS81" s="40"/>
      <c r="BU81" s="47"/>
      <c r="BV81" s="47"/>
    </row>
    <row r="82" spans="1:74" s="1" customFormat="1" hidden="1" x14ac:dyDescent="0.2">
      <c r="A82" s="52" t="s">
        <v>57</v>
      </c>
      <c r="B82" s="53"/>
      <c r="C82" s="54">
        <f>C84</f>
        <v>0</v>
      </c>
      <c r="D82" s="54"/>
      <c r="E82" s="54">
        <f>BC82-C82</f>
        <v>0</v>
      </c>
      <c r="F82" s="54"/>
      <c r="G82" s="54">
        <f>SUM(G84:G87)</f>
        <v>0</v>
      </c>
      <c r="H82" s="54">
        <f>SUM(H84:H87)</f>
        <v>0</v>
      </c>
      <c r="I82" s="16"/>
      <c r="J82" s="54">
        <f>SUM(J84:J87)</f>
        <v>0</v>
      </c>
      <c r="K82" s="54">
        <f>SUM(K84:K87)</f>
        <v>0</v>
      </c>
      <c r="L82" s="16"/>
      <c r="M82" s="54">
        <f>SUM(M84:M87)</f>
        <v>0</v>
      </c>
      <c r="N82" s="54">
        <f>SUM(N84:N87)</f>
        <v>0</v>
      </c>
      <c r="O82" s="16"/>
      <c r="P82" s="54">
        <f>SUM(P84:P87)</f>
        <v>0</v>
      </c>
      <c r="Q82" s="54">
        <f>SUM(Q84:Q87)</f>
        <v>0</v>
      </c>
      <c r="R82" s="16"/>
      <c r="S82" s="54">
        <f>SUM(S84:S87)</f>
        <v>0</v>
      </c>
      <c r="T82" s="54">
        <f>SUM(T84:T87)</f>
        <v>0</v>
      </c>
      <c r="U82" s="16"/>
      <c r="V82" s="54">
        <f>SUM(V84:V87)</f>
        <v>0</v>
      </c>
      <c r="W82" s="54">
        <f>SUM(W84:W87)</f>
        <v>0</v>
      </c>
      <c r="X82" s="16"/>
      <c r="Y82" s="54">
        <f>SUM(Y84:Y87)</f>
        <v>0</v>
      </c>
      <c r="Z82" s="54">
        <f>SUM(Z84:Z87)</f>
        <v>0</v>
      </c>
      <c r="AA82" s="16"/>
      <c r="AB82" s="54">
        <f>SUM(AB84:AB87)</f>
        <v>0</v>
      </c>
      <c r="AC82" s="54">
        <f>SUM(AC84:AC87)</f>
        <v>0</v>
      </c>
      <c r="AD82" s="16"/>
      <c r="AE82" s="54">
        <f>SUM(AE84:AE87)</f>
        <v>0</v>
      </c>
      <c r="AF82" s="54">
        <f>SUM(AF84:AF87)</f>
        <v>0</v>
      </c>
      <c r="AG82" s="16"/>
      <c r="AH82" s="54">
        <f>SUM(AH84:AH87)</f>
        <v>0</v>
      </c>
      <c r="AI82" s="54">
        <f>SUM(AI84:AI87)</f>
        <v>0</v>
      </c>
      <c r="AJ82" s="16"/>
      <c r="AK82" s="54">
        <f>SUM(AK84:AK87)</f>
        <v>0</v>
      </c>
      <c r="AL82" s="54">
        <f>SUM(AL84:AL87)</f>
        <v>0</v>
      </c>
      <c r="AM82" s="16"/>
      <c r="AN82" s="54">
        <f>SUM(AN84:AN87)</f>
        <v>0</v>
      </c>
      <c r="AO82" s="54">
        <f>SUM(AO84:AO87)</f>
        <v>0</v>
      </c>
      <c r="AP82" s="16"/>
      <c r="AQ82" s="54">
        <f>SUM(AQ84:AQ87)</f>
        <v>0</v>
      </c>
      <c r="AR82" s="54">
        <f>SUM(AR84:AR87)</f>
        <v>0</v>
      </c>
      <c r="AS82" s="16"/>
      <c r="AT82" s="54">
        <f>SUM(AT84:AT87)</f>
        <v>0</v>
      </c>
      <c r="AU82" s="54">
        <f>SUM(AU84:AU87)</f>
        <v>0</v>
      </c>
      <c r="AV82" s="16"/>
      <c r="AW82" s="54">
        <f>SUM(AW84:AW87)</f>
        <v>0</v>
      </c>
      <c r="AX82" s="54">
        <f>SUM(AX84:AX87)</f>
        <v>0</v>
      </c>
      <c r="AY82" s="16"/>
      <c r="AZ82" s="54">
        <f>SUM(AZ84:AZ87)</f>
        <v>0</v>
      </c>
      <c r="BA82" s="54">
        <f>SUM(BA84:BA87)</f>
        <v>0</v>
      </c>
      <c r="BB82" s="16"/>
      <c r="BC82" s="54">
        <f>SUM(BC84:BC87)</f>
        <v>0</v>
      </c>
      <c r="BD82" s="15">
        <f>SUM(BD84:BD87)</f>
        <v>0</v>
      </c>
      <c r="BE82" s="16"/>
      <c r="BF82" s="20"/>
      <c r="BG82" s="20"/>
      <c r="BH82" s="16"/>
      <c r="BI82" s="20"/>
      <c r="BJ82" s="16"/>
      <c r="BK82" s="16"/>
      <c r="BL82" s="15">
        <f>P82+AB82+AN82</f>
        <v>0</v>
      </c>
      <c r="BM82" s="15">
        <f>Q82+AC82+AO82</f>
        <v>0</v>
      </c>
      <c r="BN82" s="15">
        <f>AZ82</f>
        <v>0</v>
      </c>
      <c r="BO82" s="15">
        <f>BA82</f>
        <v>0</v>
      </c>
      <c r="BP82" s="16"/>
      <c r="BQ82" s="15"/>
      <c r="BR82" s="16"/>
      <c r="BS82" s="15"/>
      <c r="BU82" s="46"/>
      <c r="BV82" s="46"/>
    </row>
    <row r="83" spans="1:74" hidden="1" x14ac:dyDescent="0.2">
      <c r="A83" s="26" t="s">
        <v>29</v>
      </c>
      <c r="BT83"/>
      <c r="BU83"/>
    </row>
    <row r="84" spans="1:74" hidden="1" x14ac:dyDescent="0.2">
      <c r="A84" s="25" t="s">
        <v>16</v>
      </c>
      <c r="P84" s="34">
        <f>G84+J84+M84</f>
        <v>0</v>
      </c>
      <c r="AB84" s="34">
        <f>S84+V84+Y84</f>
        <v>0</v>
      </c>
      <c r="AN84" s="34">
        <f>AE84+AH84+AK84</f>
        <v>0</v>
      </c>
      <c r="AZ84" s="34">
        <f>AQ84+AT84+AW84</f>
        <v>0</v>
      </c>
      <c r="BA84" s="34">
        <f>AR84+AU84+AX84</f>
        <v>0</v>
      </c>
      <c r="BC84" s="12">
        <f>P84+AB84+AN84+AZ84</f>
        <v>0</v>
      </c>
      <c r="BT84"/>
      <c r="BU84"/>
    </row>
    <row r="85" spans="1:74" s="27" customFormat="1" hidden="1" x14ac:dyDescent="0.2">
      <c r="A85" s="26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44"/>
      <c r="BG85" s="44"/>
      <c r="BH85" s="29"/>
      <c r="BI85" s="44"/>
      <c r="BJ85" s="29"/>
      <c r="BK85" s="29"/>
      <c r="BL85" s="16"/>
      <c r="BM85" s="16"/>
      <c r="BN85" s="16"/>
      <c r="BO85" s="16"/>
      <c r="BP85" s="29"/>
      <c r="BQ85" s="45"/>
      <c r="BR85" s="29"/>
      <c r="BS85" s="45"/>
      <c r="BU85" s="47"/>
      <c r="BV85" s="47"/>
    </row>
    <row r="86" spans="1:74" s="4" customFormat="1" hidden="1" x14ac:dyDescent="0.2">
      <c r="A86" s="25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34"/>
      <c r="Q86" s="34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34"/>
      <c r="AC86" s="34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34"/>
      <c r="AO86" s="34"/>
      <c r="AP86" s="12"/>
      <c r="AQ86" s="12"/>
      <c r="AR86" s="12"/>
      <c r="AS86" s="12"/>
      <c r="AT86" s="12"/>
      <c r="AU86" s="12"/>
      <c r="AV86" s="12"/>
      <c r="AW86" s="12"/>
      <c r="AX86" s="34"/>
      <c r="AY86" s="12"/>
      <c r="AZ86" s="34"/>
      <c r="BA86" s="34"/>
      <c r="BB86" s="12"/>
      <c r="BC86" s="12"/>
      <c r="BD86" s="12"/>
      <c r="BE86" s="12"/>
      <c r="BF86" s="24"/>
      <c r="BG86" s="24"/>
      <c r="BH86" s="12"/>
      <c r="BI86" s="24"/>
      <c r="BJ86" s="12"/>
      <c r="BK86" s="12"/>
      <c r="BL86" s="12"/>
      <c r="BM86" s="12"/>
      <c r="BN86" s="12"/>
      <c r="BO86" s="12"/>
      <c r="BP86" s="12"/>
      <c r="BQ86" s="40"/>
      <c r="BR86" s="12"/>
      <c r="BS86" s="40"/>
      <c r="BU86" s="47"/>
      <c r="BV86" s="47"/>
    </row>
    <row r="87" spans="1:74" s="4" customFormat="1" hidden="1" x14ac:dyDescent="0.2">
      <c r="A87" s="25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34"/>
      <c r="Q87" s="34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34"/>
      <c r="AC87" s="34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34"/>
      <c r="AO87" s="34"/>
      <c r="AP87" s="12"/>
      <c r="AQ87" s="12"/>
      <c r="AR87" s="12"/>
      <c r="AS87" s="12"/>
      <c r="AT87" s="12"/>
      <c r="AU87" s="12"/>
      <c r="AV87" s="12"/>
      <c r="AW87" s="12"/>
      <c r="AX87" s="34"/>
      <c r="AY87" s="12"/>
      <c r="AZ87" s="34"/>
      <c r="BA87" s="34"/>
      <c r="BB87" s="12"/>
      <c r="BC87" s="12"/>
      <c r="BD87" s="12"/>
      <c r="BE87" s="12"/>
      <c r="BF87" s="24"/>
      <c r="BG87" s="24"/>
      <c r="BH87" s="12"/>
      <c r="BI87" s="24"/>
      <c r="BJ87" s="12"/>
      <c r="BK87" s="12"/>
      <c r="BL87" s="12"/>
      <c r="BM87" s="12"/>
      <c r="BN87" s="12"/>
      <c r="BO87" s="12"/>
      <c r="BP87" s="12"/>
      <c r="BQ87" s="40"/>
      <c r="BR87" s="12"/>
      <c r="BS87" s="40"/>
      <c r="BU87" s="47"/>
      <c r="BV87" s="47"/>
    </row>
    <row r="88" spans="1:74" s="1" customFormat="1" hidden="1" x14ac:dyDescent="0.2">
      <c r="A88" s="52" t="s">
        <v>58</v>
      </c>
      <c r="B88" s="53"/>
      <c r="C88" s="54">
        <f>C90</f>
        <v>0</v>
      </c>
      <c r="D88" s="54"/>
      <c r="E88" s="54">
        <f>BC88-C88</f>
        <v>0</v>
      </c>
      <c r="F88" s="54"/>
      <c r="G88" s="54">
        <f>SUM(G91:G92)</f>
        <v>0</v>
      </c>
      <c r="H88" s="54">
        <f>SUM(H90:H93)</f>
        <v>0</v>
      </c>
      <c r="I88" s="16"/>
      <c r="J88" s="54">
        <f>SUM(J91:J92)</f>
        <v>0</v>
      </c>
      <c r="K88" s="54">
        <f>SUM(K90:K93)</f>
        <v>0</v>
      </c>
      <c r="L88" s="16"/>
      <c r="M88" s="54">
        <f>SUM(M91:M92)</f>
        <v>0</v>
      </c>
      <c r="N88" s="54">
        <f>SUM(N90:N93)</f>
        <v>0</v>
      </c>
      <c r="O88" s="16"/>
      <c r="P88" s="54">
        <f>SUM(P91:P92)</f>
        <v>0</v>
      </c>
      <c r="Q88" s="54">
        <f>SUM(Q90:Q93)</f>
        <v>0</v>
      </c>
      <c r="R88" s="16"/>
      <c r="S88" s="54">
        <f>SUM(S91:S92)</f>
        <v>0</v>
      </c>
      <c r="T88" s="54">
        <f>SUM(T90:T93)</f>
        <v>0</v>
      </c>
      <c r="U88" s="16"/>
      <c r="V88" s="54">
        <f>SUM(V91:V92)</f>
        <v>0</v>
      </c>
      <c r="W88" s="54">
        <f>SUM(W90:W93)</f>
        <v>0</v>
      </c>
      <c r="X88" s="16"/>
      <c r="Y88" s="54">
        <f>SUM(Y91:Y92)</f>
        <v>0</v>
      </c>
      <c r="Z88" s="54">
        <f>SUM(Z90:Z93)</f>
        <v>0</v>
      </c>
      <c r="AA88" s="16"/>
      <c r="AB88" s="54">
        <f>SUM(AB91:AB92)</f>
        <v>0</v>
      </c>
      <c r="AC88" s="54">
        <f>SUM(AC90:AC93)</f>
        <v>0</v>
      </c>
      <c r="AD88" s="16"/>
      <c r="AE88" s="54">
        <f>SUM(AE91:AE92)</f>
        <v>0</v>
      </c>
      <c r="AF88" s="54">
        <f>SUM(AF90:AF93)</f>
        <v>0</v>
      </c>
      <c r="AG88" s="16"/>
      <c r="AH88" s="54">
        <f>SUM(AH91:AH92)</f>
        <v>0</v>
      </c>
      <c r="AI88" s="54">
        <f>SUM(AI90:AI93)</f>
        <v>0</v>
      </c>
      <c r="AJ88" s="16"/>
      <c r="AK88" s="54">
        <f>SUM(AK91:AK92)</f>
        <v>0</v>
      </c>
      <c r="AL88" s="54">
        <f>SUM(AL90:AL93)</f>
        <v>0</v>
      </c>
      <c r="AM88" s="16"/>
      <c r="AN88" s="54">
        <f>SUM(AN91:AN92)</f>
        <v>0</v>
      </c>
      <c r="AO88" s="54">
        <f>SUM(AO90:AO93)</f>
        <v>0</v>
      </c>
      <c r="AP88" s="16"/>
      <c r="AQ88" s="54">
        <f>SUM(AQ91:AQ92)</f>
        <v>0</v>
      </c>
      <c r="AR88" s="54">
        <f>SUM(AR90:AR93)</f>
        <v>0</v>
      </c>
      <c r="AS88" s="16"/>
      <c r="AT88" s="54">
        <f>SUM(AT91:AT92)</f>
        <v>0</v>
      </c>
      <c r="AU88" s="54">
        <f>SUM(AU90:AU93)</f>
        <v>0</v>
      </c>
      <c r="AV88" s="16"/>
      <c r="AW88" s="54">
        <f>SUM(AW91:AW92)</f>
        <v>0</v>
      </c>
      <c r="AX88" s="54">
        <f>SUM(AX90:AX93)</f>
        <v>0</v>
      </c>
      <c r="AY88" s="16"/>
      <c r="AZ88" s="54">
        <f>SUM(AZ91:AZ92)</f>
        <v>0</v>
      </c>
      <c r="BA88" s="54">
        <f>SUM(BA90:BA93)</f>
        <v>0</v>
      </c>
      <c r="BB88" s="16"/>
      <c r="BC88" s="54">
        <f>SUM(BC91:BC92)</f>
        <v>0</v>
      </c>
      <c r="BD88" s="15">
        <f>SUM(BD90:BD93)</f>
        <v>0</v>
      </c>
      <c r="BE88" s="16"/>
      <c r="BF88" s="20"/>
      <c r="BG88" s="20"/>
      <c r="BH88" s="16"/>
      <c r="BI88" s="20"/>
      <c r="BJ88" s="16"/>
      <c r="BK88" s="16"/>
      <c r="BL88" s="15">
        <f t="shared" ref="BL88:BM92" si="17">P88+AB88+AN88</f>
        <v>0</v>
      </c>
      <c r="BM88" s="15">
        <f t="shared" si="17"/>
        <v>0</v>
      </c>
      <c r="BN88" s="15">
        <f t="shared" ref="BN88:BO92" si="18">AZ88</f>
        <v>0</v>
      </c>
      <c r="BO88" s="15">
        <f t="shared" si="18"/>
        <v>0</v>
      </c>
      <c r="BP88" s="16"/>
      <c r="BQ88" s="15"/>
      <c r="BR88" s="16"/>
      <c r="BS88" s="15"/>
      <c r="BU88" s="46"/>
      <c r="BV88" s="46"/>
    </row>
    <row r="89" spans="1:74" s="3" customFormat="1" hidden="1" x14ac:dyDescent="0.2">
      <c r="A89" s="8" t="s">
        <v>9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23"/>
      <c r="BG89" s="23"/>
      <c r="BH89" s="16"/>
      <c r="BI89" s="23"/>
      <c r="BJ89" s="16"/>
      <c r="BK89" s="16"/>
      <c r="BL89" s="16">
        <f t="shared" si="17"/>
        <v>0</v>
      </c>
      <c r="BM89" s="16">
        <f t="shared" si="17"/>
        <v>0</v>
      </c>
      <c r="BN89" s="16">
        <f t="shared" si="18"/>
        <v>0</v>
      </c>
      <c r="BO89" s="16">
        <f t="shared" si="18"/>
        <v>0</v>
      </c>
      <c r="BP89" s="16"/>
      <c r="BQ89" s="40"/>
      <c r="BR89" s="16"/>
      <c r="BS89" s="40"/>
      <c r="BU89" s="46"/>
      <c r="BV89" s="46"/>
    </row>
    <row r="90" spans="1:74" s="27" customFormat="1" hidden="1" x14ac:dyDescent="0.2">
      <c r="A90" s="26" t="s">
        <v>29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44"/>
      <c r="BG90" s="44"/>
      <c r="BH90" s="29"/>
      <c r="BI90" s="44"/>
      <c r="BJ90" s="29"/>
      <c r="BK90" s="29"/>
      <c r="BL90" s="16">
        <f t="shared" si="17"/>
        <v>0</v>
      </c>
      <c r="BM90" s="16">
        <f t="shared" si="17"/>
        <v>0</v>
      </c>
      <c r="BN90" s="16">
        <f t="shared" si="18"/>
        <v>0</v>
      </c>
      <c r="BO90" s="16">
        <f t="shared" si="18"/>
        <v>0</v>
      </c>
      <c r="BP90" s="29"/>
      <c r="BQ90" s="45"/>
      <c r="BR90" s="29"/>
      <c r="BS90" s="45"/>
      <c r="BU90" s="46"/>
      <c r="BV90" s="46"/>
    </row>
    <row r="91" spans="1:74" s="4" customFormat="1" ht="12.75" hidden="1" customHeight="1" x14ac:dyDescent="0.2">
      <c r="A91" s="25" t="s">
        <v>51</v>
      </c>
      <c r="C91" s="12">
        <v>13139.38932</v>
      </c>
      <c r="D91" s="12"/>
      <c r="E91" s="12">
        <f>BC91-C91</f>
        <v>-13139.38932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34">
        <f>G91+J91+M91</f>
        <v>0</v>
      </c>
      <c r="Q91" s="34">
        <f>H91+K91+N91</f>
        <v>0</v>
      </c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34">
        <f>S91+V91+Y91</f>
        <v>0</v>
      </c>
      <c r="AC91" s="34">
        <f>T91+W91+Z91</f>
        <v>0</v>
      </c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34">
        <f>AE91+AH91+AK91</f>
        <v>0</v>
      </c>
      <c r="AO91" s="34">
        <f>AF91+AI91+AL91</f>
        <v>0</v>
      </c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34">
        <f>AQ91+AT91+AW91</f>
        <v>0</v>
      </c>
      <c r="BA91" s="34">
        <f>AR91+AU91+AX91</f>
        <v>0</v>
      </c>
      <c r="BB91" s="12"/>
      <c r="BC91" s="12">
        <f>P91+AB91+AN91+AZ91</f>
        <v>0</v>
      </c>
      <c r="BD91" s="12">
        <f>Q91+AC91+AO91+BA91</f>
        <v>0</v>
      </c>
      <c r="BE91" s="12"/>
      <c r="BF91" s="24"/>
      <c r="BG91" s="24"/>
      <c r="BH91" s="12"/>
      <c r="BI91" s="24"/>
      <c r="BJ91" s="12"/>
      <c r="BK91" s="12"/>
      <c r="BL91" s="12">
        <f t="shared" si="17"/>
        <v>0</v>
      </c>
      <c r="BM91" s="12">
        <f t="shared" si="17"/>
        <v>0</v>
      </c>
      <c r="BN91" s="12">
        <f t="shared" si="18"/>
        <v>0</v>
      </c>
      <c r="BO91" s="12">
        <f t="shared" si="18"/>
        <v>0</v>
      </c>
      <c r="BP91" s="12"/>
      <c r="BQ91" s="40"/>
      <c r="BR91" s="12"/>
      <c r="BS91" s="40"/>
      <c r="BU91" s="46"/>
      <c r="BV91" s="46"/>
    </row>
    <row r="92" spans="1:74" s="4" customFormat="1" ht="12.75" hidden="1" customHeight="1" x14ac:dyDescent="0.2">
      <c r="A92" s="25" t="s">
        <v>14</v>
      </c>
      <c r="C92" s="12">
        <v>5250</v>
      </c>
      <c r="D92" s="12"/>
      <c r="E92" s="12">
        <f>BC92-C92</f>
        <v>-5250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34">
        <f>G92+J92+M92</f>
        <v>0</v>
      </c>
      <c r="Q92" s="34">
        <f>H92+K92+N92</f>
        <v>0</v>
      </c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34">
        <f>S92+V92+Y92</f>
        <v>0</v>
      </c>
      <c r="AC92" s="34">
        <f>T92+W92+Z92</f>
        <v>0</v>
      </c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34">
        <f>AE92+AH92+AK92</f>
        <v>0</v>
      </c>
      <c r="AO92" s="34">
        <f>AF92+AI92+AL92</f>
        <v>0</v>
      </c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34">
        <f>AQ92+AT92+AW92</f>
        <v>0</v>
      </c>
      <c r="BA92" s="34">
        <f>AR92+AU92+AX92</f>
        <v>0</v>
      </c>
      <c r="BB92" s="12"/>
      <c r="BC92" s="12">
        <f>P92+AB92+AN92+AZ92</f>
        <v>0</v>
      </c>
      <c r="BD92" s="12">
        <f>Q92+AC92+AO92+BA92</f>
        <v>0</v>
      </c>
      <c r="BE92" s="12"/>
      <c r="BF92" s="24"/>
      <c r="BG92" s="24"/>
      <c r="BH92" s="12"/>
      <c r="BI92" s="24"/>
      <c r="BJ92" s="12"/>
      <c r="BK92" s="12"/>
      <c r="BL92" s="12">
        <f t="shared" si="17"/>
        <v>0</v>
      </c>
      <c r="BM92" s="12">
        <f t="shared" si="17"/>
        <v>0</v>
      </c>
      <c r="BN92" s="12">
        <f t="shared" si="18"/>
        <v>0</v>
      </c>
      <c r="BO92" s="12">
        <f t="shared" si="18"/>
        <v>0</v>
      </c>
      <c r="BP92" s="12"/>
      <c r="BQ92" s="40"/>
      <c r="BR92" s="12"/>
      <c r="BS92" s="40"/>
      <c r="BU92" s="46"/>
      <c r="BV92" s="46"/>
    </row>
    <row r="93" spans="1:74" s="27" customFormat="1" hidden="1" x14ac:dyDescent="0.2">
      <c r="A93" s="26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44"/>
      <c r="BG93" s="44"/>
      <c r="BH93" s="29"/>
      <c r="BI93" s="44"/>
      <c r="BJ93" s="29"/>
      <c r="BK93" s="29"/>
      <c r="BL93" s="12"/>
      <c r="BM93" s="12"/>
      <c r="BN93" s="12"/>
      <c r="BO93" s="12"/>
      <c r="BP93" s="29"/>
      <c r="BQ93" s="45"/>
      <c r="BR93" s="29"/>
      <c r="BS93" s="45"/>
      <c r="BU93" s="47"/>
      <c r="BV93" s="47"/>
    </row>
    <row r="94" spans="1:74" s="4" customFormat="1" hidden="1" x14ac:dyDescent="0.2">
      <c r="A94" s="25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24"/>
      <c r="BG94" s="24"/>
      <c r="BH94" s="12"/>
      <c r="BI94" s="24"/>
      <c r="BJ94" s="12"/>
      <c r="BK94" s="12"/>
      <c r="BL94" s="12"/>
      <c r="BM94" s="12"/>
      <c r="BN94" s="12"/>
      <c r="BO94" s="12"/>
      <c r="BP94" s="12"/>
      <c r="BQ94" s="40"/>
      <c r="BR94" s="12"/>
      <c r="BS94" s="40"/>
      <c r="BU94" s="47"/>
      <c r="BV94" s="47"/>
    </row>
    <row r="95" spans="1:74" s="1" customFormat="1" hidden="1" x14ac:dyDescent="0.2">
      <c r="A95" s="52" t="s">
        <v>59</v>
      </c>
      <c r="B95" s="53"/>
      <c r="C95" s="54" t="e">
        <f>C96+C104+C108+C100+C147+C112</f>
        <v>#REF!</v>
      </c>
      <c r="D95" s="54"/>
      <c r="E95" s="54" t="e">
        <f>E96+E104+E108+E100+E147+E112</f>
        <v>#REF!</v>
      </c>
      <c r="F95" s="54"/>
      <c r="G95" s="54">
        <f>G96+G104+G108+G100+G112</f>
        <v>0</v>
      </c>
      <c r="H95" s="54" t="e">
        <f>H96+H104+H108+H100+H147+H112</f>
        <v>#REF!</v>
      </c>
      <c r="I95" s="16"/>
      <c r="J95" s="54">
        <f>J96+J104+J108+J100+J112</f>
        <v>778.56399999999985</v>
      </c>
      <c r="K95" s="54" t="e">
        <f>K96+K104+K108+K100+K147+K112</f>
        <v>#REF!</v>
      </c>
      <c r="L95" s="16"/>
      <c r="M95" s="54">
        <f>M96+M104+M108+M100+M112</f>
        <v>0</v>
      </c>
      <c r="N95" s="54" t="e">
        <f>N96+N104+N108+N100+N147+N112</f>
        <v>#REF!</v>
      </c>
      <c r="O95" s="16"/>
      <c r="P95" s="54">
        <f>P96+P104+P108+P100+P112</f>
        <v>778.56399999999985</v>
      </c>
      <c r="Q95" s="54" t="e">
        <f>Q96+Q104+Q108+Q100+Q147+Q112</f>
        <v>#REF!</v>
      </c>
      <c r="R95" s="16"/>
      <c r="S95" s="54">
        <f>S96+S104+S108+S100+S112</f>
        <v>79.295999999999992</v>
      </c>
      <c r="T95" s="54" t="e">
        <f>T96+T104+T108+T100+T147+T112</f>
        <v>#REF!</v>
      </c>
      <c r="U95" s="16"/>
      <c r="V95" s="54">
        <f>V96+V104+V108+V100+V112</f>
        <v>0</v>
      </c>
      <c r="W95" s="54" t="e">
        <f>W96+W104+W108+W100+W147+W112</f>
        <v>#REF!</v>
      </c>
      <c r="X95" s="16"/>
      <c r="Y95" s="54">
        <f>Y96+Y104+Y108+Y100+Y112</f>
        <v>0</v>
      </c>
      <c r="Z95" s="54" t="e">
        <f>Z96+Z104+Z108+Z100+Z147+Z112</f>
        <v>#REF!</v>
      </c>
      <c r="AA95" s="16"/>
      <c r="AB95" s="54">
        <f>AB96+AB104+AB108+AB100+AB112</f>
        <v>79.295999999999992</v>
      </c>
      <c r="AC95" s="54" t="e">
        <f>AC96+AC104+AC108+AC100+AC147+AC112</f>
        <v>#REF!</v>
      </c>
      <c r="AD95" s="16"/>
      <c r="AE95" s="54">
        <f>AE96+AE104+AE108+AE100+AE112</f>
        <v>0</v>
      </c>
      <c r="AF95" s="54" t="e">
        <f>AF96+AF104+AF108+AF100+AF147+AF112</f>
        <v>#REF!</v>
      </c>
      <c r="AG95" s="16"/>
      <c r="AH95" s="54">
        <f>AH96+AH104+AH108+AH100+AH112</f>
        <v>0</v>
      </c>
      <c r="AI95" s="54" t="e">
        <f>AI96+AI104+AI108+AI100+AI147+AI112</f>
        <v>#REF!</v>
      </c>
      <c r="AJ95" s="16"/>
      <c r="AK95" s="54">
        <f>AK96+AK104+AK108+AK100+AK112</f>
        <v>0</v>
      </c>
      <c r="AL95" s="54" t="e">
        <f>AL96+AL104+AL108+AL100+AL147+AL112</f>
        <v>#REF!</v>
      </c>
      <c r="AM95" s="16"/>
      <c r="AN95" s="54">
        <f>AN96+AN104+AN108+AN100+AN112</f>
        <v>0</v>
      </c>
      <c r="AO95" s="54" t="e">
        <f>AO96+AO104+AO108+AO100+AO147+AO112</f>
        <v>#REF!</v>
      </c>
      <c r="AP95" s="16"/>
      <c r="AQ95" s="54">
        <f>AQ96+AQ104+AQ108+AQ100+AQ112</f>
        <v>0</v>
      </c>
      <c r="AR95" s="54" t="e">
        <f>AR96+AR104+AR108+AR100+AR147+AR112</f>
        <v>#REF!</v>
      </c>
      <c r="AS95" s="16"/>
      <c r="AT95" s="54">
        <f>AT96+AT104+AT108+AT100+AT112</f>
        <v>0</v>
      </c>
      <c r="AU95" s="54" t="e">
        <f>AU96+AU104+AU108+AU100+AU147+AU112</f>
        <v>#REF!</v>
      </c>
      <c r="AV95" s="16"/>
      <c r="AW95" s="54">
        <f>AW96+AW104+AW108+AW100+AW112</f>
        <v>0</v>
      </c>
      <c r="AX95" s="54" t="e">
        <f>AX96+AX104+AX108+AX100+AX147+AX112</f>
        <v>#REF!</v>
      </c>
      <c r="AY95" s="16"/>
      <c r="AZ95" s="54">
        <f>AZ96+AZ104+AZ108+AZ100+AZ112</f>
        <v>0</v>
      </c>
      <c r="BA95" s="54" t="e">
        <f>BA96+BA104+BA108+BA100+BA147+BA112</f>
        <v>#REF!</v>
      </c>
      <c r="BB95" s="16"/>
      <c r="BC95" s="54">
        <f>BC96+BC104+BC108+BC100+BC112</f>
        <v>857.8599999999999</v>
      </c>
      <c r="BD95" s="15" t="e">
        <f>BD96+BD104+BD108+BD100+BD147+BD112</f>
        <v>#REF!</v>
      </c>
      <c r="BE95" s="16"/>
      <c r="BF95" s="20"/>
      <c r="BG95" s="20"/>
      <c r="BH95" s="16"/>
      <c r="BI95" s="20"/>
      <c r="BJ95" s="16"/>
      <c r="BK95" s="16"/>
      <c r="BL95" s="15">
        <f t="shared" ref="BL95:BM98" si="19">P95+AB95+AN95</f>
        <v>857.8599999999999</v>
      </c>
      <c r="BM95" s="15" t="e">
        <f t="shared" si="19"/>
        <v>#REF!</v>
      </c>
      <c r="BN95" s="15">
        <f t="shared" ref="BN95:BO98" si="20">AZ95</f>
        <v>0</v>
      </c>
      <c r="BO95" s="15" t="e">
        <f t="shared" si="20"/>
        <v>#REF!</v>
      </c>
      <c r="BP95" s="16"/>
      <c r="BQ95" s="15" t="e">
        <f>BQ96+BQ104+BQ108+BQ100+BQ147+BQ112</f>
        <v>#REF!</v>
      </c>
      <c r="BR95" s="16"/>
      <c r="BS95" s="15" t="e">
        <f>BS96+BS104+BS108+BS100+BS147+BS112</f>
        <v>#REF!</v>
      </c>
      <c r="BU95" s="46"/>
      <c r="BV95" s="46"/>
    </row>
    <row r="96" spans="1:74" s="1" customFormat="1" hidden="1" x14ac:dyDescent="0.2">
      <c r="A96" s="43" t="s">
        <v>17</v>
      </c>
      <c r="B96" s="3"/>
      <c r="C96" s="16" t="e">
        <f>SUM(C98:C99)-#REF!</f>
        <v>#REF!</v>
      </c>
      <c r="D96" s="16"/>
      <c r="E96" s="16" t="e">
        <f>BC96-C96</f>
        <v>#REF!</v>
      </c>
      <c r="F96" s="16"/>
      <c r="G96" s="16">
        <f>SUM(G98:G99)</f>
        <v>0</v>
      </c>
      <c r="H96" s="16">
        <f>SUM(H98:H99)</f>
        <v>0</v>
      </c>
      <c r="I96" s="16"/>
      <c r="J96" s="16">
        <f>SUM(J98:J99)</f>
        <v>0</v>
      </c>
      <c r="K96" s="16">
        <f>SUM(K98:K99)</f>
        <v>0</v>
      </c>
      <c r="L96" s="16"/>
      <c r="M96" s="16">
        <f>SUM(M98:M99)</f>
        <v>0</v>
      </c>
      <c r="N96" s="16">
        <f>SUM(N98:N99)</f>
        <v>0</v>
      </c>
      <c r="O96" s="16"/>
      <c r="P96" s="16">
        <f>SUM(P98:P99)</f>
        <v>0</v>
      </c>
      <c r="Q96" s="16">
        <f>SUM(Q98:Q99)</f>
        <v>0</v>
      </c>
      <c r="R96" s="16"/>
      <c r="S96" s="16">
        <f>SUM(S98:S99)</f>
        <v>0</v>
      </c>
      <c r="T96" s="16">
        <f>SUM(T98:T99)</f>
        <v>0</v>
      </c>
      <c r="U96" s="16"/>
      <c r="V96" s="16">
        <f>SUM(V98:V99)</f>
        <v>0</v>
      </c>
      <c r="W96" s="16">
        <f>SUM(W98:W99)</f>
        <v>0</v>
      </c>
      <c r="X96" s="16"/>
      <c r="Y96" s="16">
        <f>SUM(Y98:Y99)</f>
        <v>0</v>
      </c>
      <c r="Z96" s="16">
        <f>SUM(Z98:Z99)</f>
        <v>0</v>
      </c>
      <c r="AA96" s="16"/>
      <c r="AB96" s="16">
        <f>SUM(AB98:AB99)</f>
        <v>0</v>
      </c>
      <c r="AC96" s="16">
        <f>SUM(AC98:AC99)</f>
        <v>0</v>
      </c>
      <c r="AD96" s="16"/>
      <c r="AE96" s="16">
        <f>SUM(AE98:AE99)</f>
        <v>0</v>
      </c>
      <c r="AF96" s="18">
        <f>SUM(AF98:AF99)</f>
        <v>0</v>
      </c>
      <c r="AG96" s="16"/>
      <c r="AH96" s="16">
        <f>SUM(AH98:AH99)</f>
        <v>0</v>
      </c>
      <c r="AI96" s="18">
        <f>SUM(AI98:AI99)</f>
        <v>0</v>
      </c>
      <c r="AJ96" s="16"/>
      <c r="AK96" s="16">
        <f>SUM(AK98:AK99)</f>
        <v>0</v>
      </c>
      <c r="AL96" s="18">
        <f>SUM(AL98:AL99)</f>
        <v>0</v>
      </c>
      <c r="AM96" s="16"/>
      <c r="AN96" s="16">
        <f>SUM(AN98:AN99)</f>
        <v>0</v>
      </c>
      <c r="AO96" s="18">
        <f>SUM(AO98:AO99)</f>
        <v>0</v>
      </c>
      <c r="AP96" s="16"/>
      <c r="AQ96" s="16">
        <f>SUM(AQ98:AQ99)</f>
        <v>0</v>
      </c>
      <c r="AR96" s="18">
        <f>SUM(AR98:AR99)</f>
        <v>0</v>
      </c>
      <c r="AS96" s="16"/>
      <c r="AT96" s="16">
        <f>SUM(AT98:AT99)</f>
        <v>0</v>
      </c>
      <c r="AU96" s="18">
        <f>SUM(AU98:AU99)</f>
        <v>0</v>
      </c>
      <c r="AV96" s="16"/>
      <c r="AW96" s="16">
        <f>SUM(AW98:AW99)</f>
        <v>0</v>
      </c>
      <c r="AX96" s="18">
        <f>SUM(AX98:AX99)</f>
        <v>0</v>
      </c>
      <c r="AY96" s="16"/>
      <c r="AZ96" s="16">
        <f>SUM(AZ98:AZ99)</f>
        <v>0</v>
      </c>
      <c r="BA96" s="18">
        <f>SUM(BA98:BA99)</f>
        <v>0</v>
      </c>
      <c r="BB96" s="16"/>
      <c r="BC96" s="16">
        <f>SUM(BC98:BC99)</f>
        <v>0</v>
      </c>
      <c r="BD96" s="18">
        <f>SUM(BD98:BD99)</f>
        <v>0</v>
      </c>
      <c r="BE96" s="16"/>
      <c r="BF96" s="22"/>
      <c r="BG96" s="22"/>
      <c r="BH96" s="16"/>
      <c r="BI96" s="22"/>
      <c r="BJ96" s="16"/>
      <c r="BK96" s="16"/>
      <c r="BL96" s="18">
        <f t="shared" si="19"/>
        <v>0</v>
      </c>
      <c r="BM96" s="18">
        <f t="shared" si="19"/>
        <v>0</v>
      </c>
      <c r="BN96" s="18">
        <f t="shared" si="20"/>
        <v>0</v>
      </c>
      <c r="BO96" s="18">
        <f t="shared" si="20"/>
        <v>0</v>
      </c>
      <c r="BP96" s="16"/>
      <c r="BQ96" s="38"/>
      <c r="BR96" s="16"/>
      <c r="BS96" s="38"/>
      <c r="BU96" s="46"/>
      <c r="BV96" s="46"/>
    </row>
    <row r="97" spans="1:74" s="31" customFormat="1" hidden="1" x14ac:dyDescent="0.2">
      <c r="A97" s="26" t="s">
        <v>29</v>
      </c>
      <c r="B97" s="27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8"/>
      <c r="AG97" s="29"/>
      <c r="AH97" s="29"/>
      <c r="AI97" s="28"/>
      <c r="AJ97" s="29"/>
      <c r="AK97" s="29"/>
      <c r="AL97" s="28"/>
      <c r="AM97" s="29"/>
      <c r="AN97" s="29"/>
      <c r="AO97" s="28"/>
      <c r="AP97" s="29"/>
      <c r="AQ97" s="29"/>
      <c r="AR97" s="28"/>
      <c r="AS97" s="29"/>
      <c r="AT97" s="29"/>
      <c r="AU97" s="28"/>
      <c r="AV97" s="29"/>
      <c r="AW97" s="29"/>
      <c r="AX97" s="28"/>
      <c r="AY97" s="29"/>
      <c r="AZ97" s="29"/>
      <c r="BA97" s="28"/>
      <c r="BB97" s="29"/>
      <c r="BC97" s="28"/>
      <c r="BD97" s="28"/>
      <c r="BE97" s="29"/>
      <c r="BF97" s="30"/>
      <c r="BG97" s="30"/>
      <c r="BH97" s="29"/>
      <c r="BI97" s="30"/>
      <c r="BJ97" s="29"/>
      <c r="BK97" s="29"/>
      <c r="BL97" s="18">
        <f t="shared" si="19"/>
        <v>0</v>
      </c>
      <c r="BM97" s="18">
        <f t="shared" si="19"/>
        <v>0</v>
      </c>
      <c r="BN97" s="18">
        <f t="shared" si="20"/>
        <v>0</v>
      </c>
      <c r="BO97" s="18">
        <f t="shared" si="20"/>
        <v>0</v>
      </c>
      <c r="BP97" s="29"/>
      <c r="BQ97" s="39"/>
      <c r="BR97" s="29"/>
      <c r="BS97" s="39"/>
      <c r="BU97" s="46"/>
      <c r="BV97" s="46"/>
    </row>
    <row r="98" spans="1:74" s="4" customFormat="1" ht="12.75" hidden="1" customHeight="1" x14ac:dyDescent="0.2">
      <c r="A98" s="25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34">
        <f>G98+J98+M98</f>
        <v>0</v>
      </c>
      <c r="Q98" s="34">
        <f>H98+K98+N98</f>
        <v>0</v>
      </c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34">
        <f>S98+V98+Y98</f>
        <v>0</v>
      </c>
      <c r="AC98" s="34">
        <f>T98+W98+Z98</f>
        <v>0</v>
      </c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34">
        <f>AE98+AH98+AK98</f>
        <v>0</v>
      </c>
      <c r="AO98" s="34">
        <f>AF98+AI98+AL98</f>
        <v>0</v>
      </c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34">
        <f>AQ98+AT98+AW98</f>
        <v>0</v>
      </c>
      <c r="BA98" s="12"/>
      <c r="BB98" s="12"/>
      <c r="BC98" s="12">
        <f>P98+AB98+AN98+AZ98</f>
        <v>0</v>
      </c>
      <c r="BD98" s="12">
        <f>Q98+AC98+AO98+BA98</f>
        <v>0</v>
      </c>
      <c r="BE98" s="12"/>
      <c r="BF98" s="24"/>
      <c r="BG98" s="24"/>
      <c r="BH98" s="12"/>
      <c r="BI98" s="24"/>
      <c r="BJ98" s="12"/>
      <c r="BK98" s="12"/>
      <c r="BL98" s="12">
        <f t="shared" si="19"/>
        <v>0</v>
      </c>
      <c r="BM98" s="12">
        <f t="shared" si="19"/>
        <v>0</v>
      </c>
      <c r="BN98" s="12">
        <f t="shared" si="20"/>
        <v>0</v>
      </c>
      <c r="BO98" s="12">
        <f t="shared" si="20"/>
        <v>0</v>
      </c>
      <c r="BP98" s="12"/>
      <c r="BQ98" s="40"/>
      <c r="BR98" s="12"/>
      <c r="BS98" s="40"/>
      <c r="BU98" s="46"/>
      <c r="BV98" s="46"/>
    </row>
    <row r="99" spans="1:74" s="4" customFormat="1" hidden="1" x14ac:dyDescent="0.2">
      <c r="A99" s="25"/>
      <c r="C99" s="12">
        <f>1310*1.18</f>
        <v>1545.8</v>
      </c>
      <c r="D99" s="12"/>
      <c r="E99" s="12">
        <f>BC99-C99</f>
        <v>-1545.8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34">
        <f>G99+J99+M99</f>
        <v>0</v>
      </c>
      <c r="Q99" s="34">
        <f>H99+K99+N99</f>
        <v>0</v>
      </c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34">
        <f>S99+V99+Y99</f>
        <v>0</v>
      </c>
      <c r="AC99" s="34">
        <f>T99+W99+Z99</f>
        <v>0</v>
      </c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34">
        <f>AE99+AH99+AK99</f>
        <v>0</v>
      </c>
      <c r="AO99" s="34">
        <f>AF99+AI99+AL99</f>
        <v>0</v>
      </c>
      <c r="AP99" s="12"/>
      <c r="AQ99" s="12"/>
      <c r="AR99" s="12"/>
      <c r="AS99" s="12"/>
      <c r="AT99" s="12"/>
      <c r="AU99" s="12"/>
      <c r="AV99" s="12"/>
      <c r="AW99" s="12"/>
      <c r="AX99" s="34"/>
      <c r="AY99" s="12"/>
      <c r="AZ99" s="34">
        <f>AQ99+AT99+AW99</f>
        <v>0</v>
      </c>
      <c r="BA99" s="34">
        <f>AR99+AU99+AX99</f>
        <v>0</v>
      </c>
      <c r="BB99" s="12"/>
      <c r="BC99" s="12">
        <f>P99+AB99+AN99+AZ99</f>
        <v>0</v>
      </c>
      <c r="BD99" s="12">
        <f>Q99+AC99+AO99+BA99</f>
        <v>0</v>
      </c>
      <c r="BE99" s="12"/>
      <c r="BF99" s="24"/>
      <c r="BG99" s="24"/>
      <c r="BH99" s="12"/>
      <c r="BI99" s="24"/>
      <c r="BJ99" s="12"/>
      <c r="BK99" s="12"/>
      <c r="BL99" s="12"/>
      <c r="BM99" s="12"/>
      <c r="BN99" s="12"/>
      <c r="BO99" s="12"/>
      <c r="BP99" s="12"/>
      <c r="BQ99" s="40"/>
      <c r="BR99" s="12"/>
      <c r="BS99" s="40"/>
      <c r="BU99" s="46"/>
      <c r="BV99" s="46"/>
    </row>
    <row r="100" spans="1:74" s="3" customFormat="1" hidden="1" x14ac:dyDescent="0.2">
      <c r="A100" s="8" t="s">
        <v>9</v>
      </c>
      <c r="C100" s="16">
        <f>SUM(C102:C102)</f>
        <v>328.70830399995998</v>
      </c>
      <c r="D100" s="16"/>
      <c r="E100" s="16">
        <f>BC100-C100</f>
        <v>-249.41230399995999</v>
      </c>
      <c r="F100" s="16"/>
      <c r="G100" s="16">
        <f>SUM(G102:G102)</f>
        <v>0</v>
      </c>
      <c r="H100" s="16">
        <f>SUM(H102:H102)</f>
        <v>0</v>
      </c>
      <c r="I100" s="16"/>
      <c r="J100" s="16">
        <f>SUM(J102:J102)</f>
        <v>0</v>
      </c>
      <c r="K100" s="16">
        <f>SUM(K102:K102)</f>
        <v>0</v>
      </c>
      <c r="L100" s="16"/>
      <c r="M100" s="16">
        <f>SUM(M102:M102)</f>
        <v>0</v>
      </c>
      <c r="N100" s="16">
        <f>SUM(N102:N102)</f>
        <v>0</v>
      </c>
      <c r="O100" s="16"/>
      <c r="P100" s="16">
        <f>SUM(P102:P102)</f>
        <v>0</v>
      </c>
      <c r="Q100" s="16">
        <f>SUM(Q102:Q102)</f>
        <v>0</v>
      </c>
      <c r="R100" s="16"/>
      <c r="S100" s="16">
        <f>SUM(S102:S102)</f>
        <v>79.295999999999992</v>
      </c>
      <c r="T100" s="16">
        <f>SUM(T102:T102)</f>
        <v>0</v>
      </c>
      <c r="U100" s="16"/>
      <c r="V100" s="16">
        <f>SUM(V102:V102)</f>
        <v>0</v>
      </c>
      <c r="W100" s="16">
        <f>SUM(W102:W102)</f>
        <v>0</v>
      </c>
      <c r="X100" s="16"/>
      <c r="Y100" s="16">
        <f>SUM(Y102:Y102)</f>
        <v>0</v>
      </c>
      <c r="Z100" s="16">
        <f>SUM(Z102:Z102)</f>
        <v>0</v>
      </c>
      <c r="AA100" s="16"/>
      <c r="AB100" s="16">
        <f>SUM(AB102:AB102)</f>
        <v>79.295999999999992</v>
      </c>
      <c r="AC100" s="16">
        <f>SUM(AC102:AC102)</f>
        <v>0</v>
      </c>
      <c r="AD100" s="16"/>
      <c r="AE100" s="16">
        <f>SUM(AE102:AE102)</f>
        <v>0</v>
      </c>
      <c r="AF100" s="16">
        <f>SUM(AF102:AF102)</f>
        <v>0</v>
      </c>
      <c r="AG100" s="16"/>
      <c r="AH100" s="16">
        <f>SUM(AH102:AH102)</f>
        <v>0</v>
      </c>
      <c r="AI100" s="16">
        <f>SUM(AI102:AI102)</f>
        <v>0</v>
      </c>
      <c r="AJ100" s="16"/>
      <c r="AK100" s="16">
        <f>SUM(AK102:AK102)</f>
        <v>0</v>
      </c>
      <c r="AL100" s="16">
        <f>SUM(AL102:AL102)</f>
        <v>0</v>
      </c>
      <c r="AM100" s="16"/>
      <c r="AN100" s="16">
        <f>SUM(AN102:AN102)</f>
        <v>0</v>
      </c>
      <c r="AO100" s="16">
        <f>SUM(AO102:AO102)</f>
        <v>0</v>
      </c>
      <c r="AP100" s="16"/>
      <c r="AQ100" s="16">
        <f>SUM(AQ102:AQ102)</f>
        <v>0</v>
      </c>
      <c r="AR100" s="16">
        <f>SUM(AR102:AR102)</f>
        <v>0</v>
      </c>
      <c r="AS100" s="16"/>
      <c r="AT100" s="16">
        <f>SUM(AT102:AT102)</f>
        <v>0</v>
      </c>
      <c r="AU100" s="16">
        <f>SUM(AU102:AU102)</f>
        <v>0</v>
      </c>
      <c r="AV100" s="16"/>
      <c r="AW100" s="16">
        <f>SUM(AW102:AW102)</f>
        <v>0</v>
      </c>
      <c r="AX100" s="16">
        <f>SUM(AX102:AX102)</f>
        <v>0</v>
      </c>
      <c r="AY100" s="16"/>
      <c r="AZ100" s="16">
        <f>SUM(AZ102:AZ102)</f>
        <v>0</v>
      </c>
      <c r="BA100" s="16">
        <f>SUM(BA102:BA102)</f>
        <v>0</v>
      </c>
      <c r="BB100" s="16"/>
      <c r="BC100" s="16">
        <f>SUM(BC102:BC102)</f>
        <v>79.295999999999992</v>
      </c>
      <c r="BD100" s="16">
        <f>SUM(BD102:BD102)</f>
        <v>0</v>
      </c>
      <c r="BE100" s="16"/>
      <c r="BF100" s="23"/>
      <c r="BG100" s="23"/>
      <c r="BH100" s="16"/>
      <c r="BI100" s="23"/>
      <c r="BJ100" s="16"/>
      <c r="BK100" s="16"/>
      <c r="BL100" s="33">
        <f t="shared" ref="BL100:BL105" si="21">P100+AB100+AN100</f>
        <v>79.295999999999992</v>
      </c>
      <c r="BM100" s="16">
        <f t="shared" ref="BM100:BM105" si="22">Q100+AC100+AO100</f>
        <v>0</v>
      </c>
      <c r="BN100" s="16">
        <f t="shared" ref="BN100:BN105" si="23">AZ100</f>
        <v>0</v>
      </c>
      <c r="BO100" s="16">
        <f t="shared" ref="BO100:BO105" si="24">BA100</f>
        <v>0</v>
      </c>
      <c r="BP100" s="16"/>
      <c r="BQ100" s="40"/>
      <c r="BR100" s="16"/>
      <c r="BS100" s="40"/>
      <c r="BU100" s="46"/>
      <c r="BV100" s="46"/>
    </row>
    <row r="101" spans="1:74" s="3" customFormat="1" hidden="1" x14ac:dyDescent="0.2">
      <c r="A101" s="26" t="s">
        <v>29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23"/>
      <c r="BG101" s="23"/>
      <c r="BH101" s="16"/>
      <c r="BI101" s="23"/>
      <c r="BJ101" s="16"/>
      <c r="BK101" s="16"/>
      <c r="BL101" s="16">
        <f t="shared" si="21"/>
        <v>0</v>
      </c>
      <c r="BM101" s="16">
        <f t="shared" si="22"/>
        <v>0</v>
      </c>
      <c r="BN101" s="16">
        <f t="shared" si="23"/>
        <v>0</v>
      </c>
      <c r="BO101" s="16">
        <f t="shared" si="24"/>
        <v>0</v>
      </c>
      <c r="BP101" s="16"/>
      <c r="BQ101" s="40"/>
      <c r="BR101" s="16"/>
      <c r="BS101" s="40"/>
      <c r="BU101" s="46"/>
      <c r="BV101" s="46"/>
    </row>
    <row r="102" spans="1:74" s="4" customFormat="1" ht="12.75" hidden="1" customHeight="1" x14ac:dyDescent="0.2">
      <c r="A102" s="25" t="s">
        <v>55</v>
      </c>
      <c r="C102" s="12">
        <v>328.70830399995998</v>
      </c>
      <c r="D102" s="12"/>
      <c r="E102" s="12">
        <f>BC102-C102</f>
        <v>-249.41230399995999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34">
        <f>G102+J102+M102</f>
        <v>0</v>
      </c>
      <c r="Q102" s="34">
        <f>H102+K102+N102</f>
        <v>0</v>
      </c>
      <c r="R102" s="12"/>
      <c r="S102" s="12">
        <v>79.295999999999992</v>
      </c>
      <c r="T102" s="12"/>
      <c r="U102" s="12"/>
      <c r="V102" s="12"/>
      <c r="W102" s="12"/>
      <c r="X102" s="12"/>
      <c r="Y102" s="12"/>
      <c r="Z102" s="12"/>
      <c r="AA102" s="12"/>
      <c r="AB102" s="34">
        <f>S102+V102+Y102</f>
        <v>79.295999999999992</v>
      </c>
      <c r="AC102" s="34">
        <f>T102+W102+Z102</f>
        <v>0</v>
      </c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34">
        <f>AE102+AH102+AK102</f>
        <v>0</v>
      </c>
      <c r="AO102" s="34">
        <f>AF102+AI102+AL102</f>
        <v>0</v>
      </c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34">
        <f>AQ102+AT102+AW102</f>
        <v>0</v>
      </c>
      <c r="BA102" s="34">
        <f>AR102+AU102+AX102</f>
        <v>0</v>
      </c>
      <c r="BB102" s="12"/>
      <c r="BC102" s="12">
        <f>P102+AB102+AN102+AZ102</f>
        <v>79.295999999999992</v>
      </c>
      <c r="BD102" s="12">
        <f>Q102+AC102+AO102+BA102</f>
        <v>0</v>
      </c>
      <c r="BE102" s="12"/>
      <c r="BF102" s="24" t="s">
        <v>10</v>
      </c>
      <c r="BG102" s="24"/>
      <c r="BH102" s="12"/>
      <c r="BI102" s="24"/>
      <c r="BJ102" s="12"/>
      <c r="BK102" s="12"/>
      <c r="BL102" s="12">
        <f t="shared" si="21"/>
        <v>79.295999999999992</v>
      </c>
      <c r="BM102" s="12">
        <f t="shared" si="22"/>
        <v>0</v>
      </c>
      <c r="BN102" s="12">
        <f t="shared" si="23"/>
        <v>0</v>
      </c>
      <c r="BO102" s="12">
        <f t="shared" si="24"/>
        <v>0</v>
      </c>
      <c r="BP102" s="12"/>
      <c r="BQ102" s="40"/>
      <c r="BR102" s="12"/>
      <c r="BS102" s="40"/>
      <c r="BU102" s="47"/>
      <c r="BV102" s="47"/>
    </row>
    <row r="103" spans="1:74" s="4" customFormat="1" hidden="1" x14ac:dyDescent="0.2">
      <c r="A103" s="9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24"/>
      <c r="BG103" s="24"/>
      <c r="BH103" s="12"/>
      <c r="BI103" s="24"/>
      <c r="BJ103" s="12"/>
      <c r="BK103" s="12"/>
      <c r="BL103" s="12">
        <f t="shared" si="21"/>
        <v>0</v>
      </c>
      <c r="BM103" s="12">
        <f t="shared" si="22"/>
        <v>0</v>
      </c>
      <c r="BN103" s="12">
        <f t="shared" si="23"/>
        <v>0</v>
      </c>
      <c r="BO103" s="12">
        <f t="shared" si="24"/>
        <v>0</v>
      </c>
      <c r="BP103" s="12"/>
      <c r="BQ103" s="40"/>
      <c r="BR103" s="12"/>
      <c r="BS103" s="40"/>
      <c r="BU103" s="46"/>
      <c r="BV103" s="46"/>
    </row>
    <row r="104" spans="1:74" s="3" customFormat="1" hidden="1" x14ac:dyDescent="0.2">
      <c r="A104" s="8" t="s">
        <v>7</v>
      </c>
      <c r="C104" s="16" t="e">
        <f>SUM(#REF!)-#REF!+SUM(C106:C107)</f>
        <v>#REF!</v>
      </c>
      <c r="D104" s="16"/>
      <c r="E104" s="16" t="e">
        <f>BC104-C104</f>
        <v>#REF!</v>
      </c>
      <c r="F104" s="16"/>
      <c r="G104" s="16">
        <f>SUM(G106:G107)</f>
        <v>0</v>
      </c>
      <c r="H104" s="16">
        <f>SUM(H106:H107)</f>
        <v>0</v>
      </c>
      <c r="I104" s="16"/>
      <c r="J104" s="16">
        <f>SUM(J106:J107)</f>
        <v>778.56399999999985</v>
      </c>
      <c r="K104" s="16">
        <f>SUM(K106:K107)</f>
        <v>0</v>
      </c>
      <c r="L104" s="16"/>
      <c r="M104" s="16">
        <f>SUM(M106:M107)</f>
        <v>0</v>
      </c>
      <c r="N104" s="16">
        <f>SUM(N106:N107)</f>
        <v>0</v>
      </c>
      <c r="O104" s="16"/>
      <c r="P104" s="16">
        <f>SUM(P106:P107)</f>
        <v>778.56399999999985</v>
      </c>
      <c r="Q104" s="16">
        <f>SUM(Q106:Q107)</f>
        <v>0</v>
      </c>
      <c r="R104" s="16"/>
      <c r="S104" s="16">
        <f>SUM(S106:S107)</f>
        <v>0</v>
      </c>
      <c r="T104" s="16">
        <f>SUM(T106:T107)</f>
        <v>0</v>
      </c>
      <c r="U104" s="16"/>
      <c r="V104" s="16">
        <f>SUM(V106:V107)</f>
        <v>0</v>
      </c>
      <c r="W104" s="16">
        <f>SUM(W106:W107)</f>
        <v>0</v>
      </c>
      <c r="X104" s="16"/>
      <c r="Y104" s="16">
        <f>SUM(Y106:Y107)</f>
        <v>0</v>
      </c>
      <c r="Z104" s="16">
        <f>SUM(Z106:Z107)</f>
        <v>0</v>
      </c>
      <c r="AA104" s="16"/>
      <c r="AB104" s="16">
        <f>SUM(AB106:AB107)</f>
        <v>0</v>
      </c>
      <c r="AC104" s="16">
        <f>SUM(AC106:AC107)</f>
        <v>0</v>
      </c>
      <c r="AD104" s="16"/>
      <c r="AE104" s="16">
        <f>SUM(AE106:AE107)</f>
        <v>0</v>
      </c>
      <c r="AF104" s="16">
        <f>SUM(AF106:AF107)</f>
        <v>0</v>
      </c>
      <c r="AG104" s="16"/>
      <c r="AH104" s="16">
        <f>SUM(AH106:AH107)</f>
        <v>0</v>
      </c>
      <c r="AI104" s="16">
        <f>SUM(AI106:AI107)</f>
        <v>0</v>
      </c>
      <c r="AJ104" s="16"/>
      <c r="AK104" s="16">
        <f>SUM(AK106:AK107)</f>
        <v>0</v>
      </c>
      <c r="AL104" s="16">
        <f>SUM(AL106:AL107)</f>
        <v>0</v>
      </c>
      <c r="AM104" s="16"/>
      <c r="AN104" s="16">
        <f>SUM(AN106:AN107)</f>
        <v>0</v>
      </c>
      <c r="AO104" s="16">
        <f>SUM(AO106:AO107)</f>
        <v>0</v>
      </c>
      <c r="AP104" s="16"/>
      <c r="AQ104" s="16">
        <f>SUM(AQ106:AQ107)</f>
        <v>0</v>
      </c>
      <c r="AR104" s="16">
        <f>SUM(AR106:AR107)</f>
        <v>0</v>
      </c>
      <c r="AS104" s="16"/>
      <c r="AT104" s="16">
        <f>SUM(AT106:AT107)</f>
        <v>0</v>
      </c>
      <c r="AU104" s="16">
        <f>SUM(AU106:AU107)</f>
        <v>0</v>
      </c>
      <c r="AV104" s="16"/>
      <c r="AW104" s="16">
        <f>SUM(AW106:AW107)</f>
        <v>0</v>
      </c>
      <c r="AX104" s="16">
        <f>SUM(AX106:AX107)</f>
        <v>0</v>
      </c>
      <c r="AY104" s="16"/>
      <c r="AZ104" s="16">
        <f>SUM(AZ106:AZ107)</f>
        <v>0</v>
      </c>
      <c r="BA104" s="16">
        <f>SUM(BA106:BA107)</f>
        <v>0</v>
      </c>
      <c r="BB104" s="16"/>
      <c r="BC104" s="16">
        <f>SUM(BC106:BC107)</f>
        <v>778.56399999999985</v>
      </c>
      <c r="BD104" s="16">
        <f>SUM(BD106:BD107)</f>
        <v>0</v>
      </c>
      <c r="BE104" s="16"/>
      <c r="BF104" s="24"/>
      <c r="BG104" s="24"/>
      <c r="BH104" s="16"/>
      <c r="BI104" s="24"/>
      <c r="BJ104" s="16"/>
      <c r="BK104" s="16"/>
      <c r="BL104" s="16">
        <f t="shared" si="21"/>
        <v>778.56399999999985</v>
      </c>
      <c r="BM104" s="16">
        <f t="shared" si="22"/>
        <v>0</v>
      </c>
      <c r="BN104" s="16">
        <f t="shared" si="23"/>
        <v>0</v>
      </c>
      <c r="BO104" s="16">
        <f t="shared" si="24"/>
        <v>0</v>
      </c>
      <c r="BP104" s="16"/>
      <c r="BQ104" s="16">
        <f>SUM(BQ106:BQ107)</f>
        <v>27730</v>
      </c>
      <c r="BR104" s="16"/>
      <c r="BS104" s="16" t="e">
        <f>SUM(BS106:BS107)</f>
        <v>#REF!</v>
      </c>
      <c r="BU104" s="46"/>
      <c r="BV104" s="46"/>
    </row>
    <row r="105" spans="1:74" s="3" customFormat="1" hidden="1" x14ac:dyDescent="0.2">
      <c r="A105" s="26" t="s">
        <v>29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23"/>
      <c r="BG105" s="23"/>
      <c r="BH105" s="16"/>
      <c r="BI105" s="23"/>
      <c r="BJ105" s="16"/>
      <c r="BK105" s="16"/>
      <c r="BL105" s="16">
        <f t="shared" si="21"/>
        <v>0</v>
      </c>
      <c r="BM105" s="16">
        <f t="shared" si="22"/>
        <v>0</v>
      </c>
      <c r="BN105" s="16">
        <f t="shared" si="23"/>
        <v>0</v>
      </c>
      <c r="BO105" s="16">
        <f t="shared" si="24"/>
        <v>0</v>
      </c>
      <c r="BP105" s="16"/>
      <c r="BQ105" s="40"/>
      <c r="BR105" s="16"/>
      <c r="BS105" s="40"/>
      <c r="BU105" s="46"/>
      <c r="BV105" s="46"/>
    </row>
    <row r="106" spans="1:74" s="3" customFormat="1" hidden="1" x14ac:dyDescent="0.2">
      <c r="A106" s="25" t="s">
        <v>62</v>
      </c>
      <c r="C106" s="34">
        <v>10075.076000000001</v>
      </c>
      <c r="D106" s="34"/>
      <c r="E106" s="12">
        <f>BC106-C106</f>
        <v>-9296.5120000000006</v>
      </c>
      <c r="F106" s="34"/>
      <c r="G106" s="34"/>
      <c r="H106" s="34"/>
      <c r="I106" s="34"/>
      <c r="J106" s="34">
        <v>778.56399999999985</v>
      </c>
      <c r="K106" s="34"/>
      <c r="L106" s="34"/>
      <c r="M106" s="34"/>
      <c r="N106" s="34"/>
      <c r="O106" s="34"/>
      <c r="P106" s="34">
        <f>G106+J106+M106</f>
        <v>778.56399999999985</v>
      </c>
      <c r="Q106" s="34">
        <f>H106+K106+N106</f>
        <v>0</v>
      </c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>
        <f>S106+V106+Y106</f>
        <v>0</v>
      </c>
      <c r="AC106" s="34">
        <f>T106+W106+Z106</f>
        <v>0</v>
      </c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>
        <f>AE106+AH106+AK106</f>
        <v>0</v>
      </c>
      <c r="AO106" s="34">
        <f>AF106+AI106+AL106</f>
        <v>0</v>
      </c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>
        <f>AQ106+AT106+AW106</f>
        <v>0</v>
      </c>
      <c r="BA106" s="34">
        <f>AR106+AU106+AX106</f>
        <v>0</v>
      </c>
      <c r="BB106" s="34"/>
      <c r="BC106" s="12">
        <f>P106+AB106+AN106+AZ106</f>
        <v>778.56399999999985</v>
      </c>
      <c r="BD106" s="12">
        <f>Q106+AC106+AO106+BA106</f>
        <v>0</v>
      </c>
      <c r="BE106" s="34"/>
      <c r="BF106" s="24" t="s">
        <v>10</v>
      </c>
      <c r="BG106" s="24"/>
      <c r="BH106" s="16"/>
      <c r="BI106" s="24"/>
      <c r="BJ106" s="16"/>
      <c r="BK106" s="16"/>
      <c r="BL106" s="16"/>
      <c r="BM106" s="16"/>
      <c r="BN106" s="16"/>
      <c r="BO106" s="16"/>
      <c r="BP106" s="34"/>
      <c r="BQ106" s="40">
        <f>10000*1.18</f>
        <v>11800</v>
      </c>
      <c r="BR106" s="34"/>
      <c r="BS106" s="41">
        <f>BQ106-BC106</f>
        <v>11021.436</v>
      </c>
      <c r="BU106" s="46"/>
      <c r="BV106" s="46"/>
    </row>
    <row r="107" spans="1:74" s="3" customFormat="1" hidden="1" x14ac:dyDescent="0.2">
      <c r="A107" s="9"/>
      <c r="C107" s="34">
        <v>2684.1</v>
      </c>
      <c r="D107" s="34"/>
      <c r="E107" s="12">
        <f>BC107-C107</f>
        <v>-2684.1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12">
        <f>AR107+AU107+AX107</f>
        <v>0</v>
      </c>
      <c r="BB107" s="34"/>
      <c r="BC107" s="12">
        <f>P107+AB107+AN107+AZ107</f>
        <v>0</v>
      </c>
      <c r="BD107" s="12">
        <f>Q107+AC107+AO107+BA107</f>
        <v>0</v>
      </c>
      <c r="BE107" s="34"/>
      <c r="BF107" s="24"/>
      <c r="BG107" s="24"/>
      <c r="BH107" s="16"/>
      <c r="BI107" s="24"/>
      <c r="BJ107" s="16"/>
      <c r="BK107" s="16"/>
      <c r="BL107" s="16"/>
      <c r="BM107" s="16"/>
      <c r="BN107" s="16"/>
      <c r="BO107" s="16"/>
      <c r="BP107" s="34"/>
      <c r="BQ107" s="40">
        <f>13500*1.18</f>
        <v>15930</v>
      </c>
      <c r="BR107" s="34"/>
      <c r="BS107" s="41" t="e">
        <f>BQ107-BC107-#REF!-#REF!</f>
        <v>#REF!</v>
      </c>
      <c r="BU107" s="46"/>
      <c r="BV107" s="46"/>
    </row>
    <row r="108" spans="1:74" s="3" customFormat="1" hidden="1" x14ac:dyDescent="0.2">
      <c r="A108" s="8" t="s">
        <v>6</v>
      </c>
      <c r="C108" s="16">
        <f>SUM(C109:C110)</f>
        <v>1388</v>
      </c>
      <c r="D108" s="16"/>
      <c r="E108" s="16">
        <f>BC108-C108</f>
        <v>-1388</v>
      </c>
      <c r="F108" s="16"/>
      <c r="G108" s="16">
        <f>SUM(G110:G111)</f>
        <v>0</v>
      </c>
      <c r="H108" s="16">
        <f>SUM(H109:H110)</f>
        <v>0</v>
      </c>
      <c r="I108" s="16"/>
      <c r="J108" s="16">
        <f>SUM(J110:J111)</f>
        <v>0</v>
      </c>
      <c r="K108" s="16">
        <f>SUM(K109:K110)</f>
        <v>0</v>
      </c>
      <c r="L108" s="16"/>
      <c r="M108" s="16">
        <f>SUM(M110:M111)</f>
        <v>0</v>
      </c>
      <c r="N108" s="16">
        <f>SUM(N109:N110)</f>
        <v>0</v>
      </c>
      <c r="O108" s="16"/>
      <c r="P108" s="16">
        <f>SUM(P110:P111)</f>
        <v>0</v>
      </c>
      <c r="Q108" s="16">
        <f>SUM(Q109:Q110)</f>
        <v>0</v>
      </c>
      <c r="R108" s="16"/>
      <c r="S108" s="16">
        <f>SUM(S110:S111)</f>
        <v>0</v>
      </c>
      <c r="T108" s="16">
        <f>SUM(T109:T110)</f>
        <v>0</v>
      </c>
      <c r="U108" s="16"/>
      <c r="V108" s="16">
        <f>SUM(V110:V111)</f>
        <v>0</v>
      </c>
      <c r="W108" s="16">
        <f>SUM(W109:W110)</f>
        <v>0</v>
      </c>
      <c r="X108" s="16"/>
      <c r="Y108" s="16">
        <f>SUM(Y110:Y111)</f>
        <v>0</v>
      </c>
      <c r="Z108" s="16">
        <f>SUM(Z109:Z110)</f>
        <v>0</v>
      </c>
      <c r="AA108" s="16"/>
      <c r="AB108" s="16">
        <f>SUM(AB110:AB111)</f>
        <v>0</v>
      </c>
      <c r="AC108" s="16">
        <f>SUM(AC109:AC110)</f>
        <v>0</v>
      </c>
      <c r="AD108" s="16"/>
      <c r="AE108" s="16">
        <f>SUM(AE110:AE111)</f>
        <v>0</v>
      </c>
      <c r="AF108" s="16">
        <f>SUM(AF109:AF110)</f>
        <v>0</v>
      </c>
      <c r="AG108" s="16"/>
      <c r="AH108" s="16">
        <f>SUM(AH110:AH111)</f>
        <v>0</v>
      </c>
      <c r="AI108" s="16">
        <f>SUM(AI109:AI110)</f>
        <v>0</v>
      </c>
      <c r="AJ108" s="16"/>
      <c r="AK108" s="16">
        <f>SUM(AK110:AK111)</f>
        <v>0</v>
      </c>
      <c r="AL108" s="16">
        <f>SUM(AL109:AL110)</f>
        <v>0</v>
      </c>
      <c r="AM108" s="16"/>
      <c r="AN108" s="16">
        <f>SUM(AN110:AN111)</f>
        <v>0</v>
      </c>
      <c r="AO108" s="16">
        <f>SUM(AO109:AO110)</f>
        <v>0</v>
      </c>
      <c r="AP108" s="16"/>
      <c r="AQ108" s="16">
        <f>SUM(AQ110:AQ111)</f>
        <v>0</v>
      </c>
      <c r="AR108" s="16">
        <f>SUM(AR109:AR110)</f>
        <v>0</v>
      </c>
      <c r="AS108" s="16"/>
      <c r="AT108" s="16">
        <f>SUM(AT110:AT111)</f>
        <v>0</v>
      </c>
      <c r="AU108" s="16">
        <f>SUM(AU109:AU110)</f>
        <v>0</v>
      </c>
      <c r="AV108" s="16"/>
      <c r="AW108" s="16">
        <f>SUM(AW110:AW111)</f>
        <v>0</v>
      </c>
      <c r="AX108" s="16">
        <f>SUM(AX109:AX110)</f>
        <v>0</v>
      </c>
      <c r="AY108" s="16"/>
      <c r="AZ108" s="16">
        <f>SUM(AZ110:AZ111)</f>
        <v>0</v>
      </c>
      <c r="BA108" s="16">
        <f>SUM(BA109:BA110)</f>
        <v>0</v>
      </c>
      <c r="BB108" s="16"/>
      <c r="BC108" s="16">
        <f>SUM(BC110:BC111)</f>
        <v>0</v>
      </c>
      <c r="BD108" s="16">
        <f>SUM(BD109:BD110)</f>
        <v>0</v>
      </c>
      <c r="BE108" s="16"/>
      <c r="BF108" s="24"/>
      <c r="BG108" s="24"/>
      <c r="BH108" s="16"/>
      <c r="BI108" s="24"/>
      <c r="BJ108" s="16"/>
      <c r="BK108" s="16"/>
      <c r="BL108" s="16">
        <f>P108+AB108+AN108</f>
        <v>0</v>
      </c>
      <c r="BM108" s="16">
        <f>Q108+AC108+AO108</f>
        <v>0</v>
      </c>
      <c r="BN108" s="16">
        <f>AZ108</f>
        <v>0</v>
      </c>
      <c r="BO108" s="16">
        <f>BA108</f>
        <v>0</v>
      </c>
      <c r="BP108" s="16"/>
      <c r="BQ108" s="16">
        <f>SUM(BQ109:BQ110)</f>
        <v>1156.3999999999999</v>
      </c>
      <c r="BR108" s="16"/>
      <c r="BS108" s="16">
        <f>SUM(BS109:BS110)</f>
        <v>1156.3999999999999</v>
      </c>
      <c r="BU108" s="46"/>
      <c r="BV108" s="46"/>
    </row>
    <row r="109" spans="1:74" s="3" customFormat="1" hidden="1" x14ac:dyDescent="0.2">
      <c r="A109" s="26" t="s">
        <v>29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24"/>
      <c r="BG109" s="24"/>
      <c r="BH109" s="16"/>
      <c r="BI109" s="24"/>
      <c r="BJ109" s="16"/>
      <c r="BK109" s="16"/>
      <c r="BL109" s="16">
        <f>P109+AB109+AN109</f>
        <v>0</v>
      </c>
      <c r="BM109" s="16">
        <f>Q109+AC109+AO109</f>
        <v>0</v>
      </c>
      <c r="BN109" s="16">
        <f>AZ109</f>
        <v>0</v>
      </c>
      <c r="BO109" s="16">
        <f>BA109</f>
        <v>0</v>
      </c>
      <c r="BP109" s="16"/>
      <c r="BQ109" s="40"/>
      <c r="BR109" s="16"/>
      <c r="BS109" s="40"/>
      <c r="BU109" s="46"/>
      <c r="BV109" s="46"/>
    </row>
    <row r="110" spans="1:74" s="36" customFormat="1" hidden="1" x14ac:dyDescent="0.2">
      <c r="A110" s="35"/>
      <c r="C110" s="34">
        <v>1388</v>
      </c>
      <c r="D110" s="34"/>
      <c r="E110" s="34">
        <f>BC110-C110</f>
        <v>-1388</v>
      </c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>
        <f>G110+J110+M110</f>
        <v>0</v>
      </c>
      <c r="Q110" s="34">
        <f>H110+K110+N110</f>
        <v>0</v>
      </c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>
        <f>S110+V110+Y110</f>
        <v>0</v>
      </c>
      <c r="AC110" s="34">
        <f>T110+W110+Z110</f>
        <v>0</v>
      </c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>
        <f>AE110+AH110+AK110</f>
        <v>0</v>
      </c>
      <c r="AO110" s="34">
        <f>AF110+AI110+AL110</f>
        <v>0</v>
      </c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>
        <f>AQ110+AT110+AW110</f>
        <v>0</v>
      </c>
      <c r="BA110" s="34">
        <f>AR110+AU110+AX110</f>
        <v>0</v>
      </c>
      <c r="BB110" s="34"/>
      <c r="BC110" s="34">
        <f>P110+AB110+AN110+AZ110</f>
        <v>0</v>
      </c>
      <c r="BD110" s="34">
        <f>Q110+AC110+AO110+BA110</f>
        <v>0</v>
      </c>
      <c r="BE110" s="34"/>
      <c r="BF110" s="24"/>
      <c r="BG110" s="37"/>
      <c r="BH110" s="34"/>
      <c r="BI110" s="37"/>
      <c r="BJ110" s="34"/>
      <c r="BK110" s="34"/>
      <c r="BL110" s="34"/>
      <c r="BM110" s="34"/>
      <c r="BN110" s="34"/>
      <c r="BO110" s="34"/>
      <c r="BP110" s="34"/>
      <c r="BQ110" s="40">
        <f>980*1.18</f>
        <v>1156.3999999999999</v>
      </c>
      <c r="BR110" s="34"/>
      <c r="BS110" s="41">
        <f>BQ110-BC110</f>
        <v>1156.3999999999999</v>
      </c>
      <c r="BU110" s="46"/>
      <c r="BV110" s="46"/>
    </row>
    <row r="111" spans="1:74" s="11" customFormat="1" hidden="1" x14ac:dyDescent="0.2">
      <c r="A111" s="25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24"/>
      <c r="BG111" s="24"/>
      <c r="BH111" s="12"/>
      <c r="BJ111" s="12"/>
      <c r="BK111" s="12"/>
      <c r="BL111" s="12"/>
      <c r="BM111" s="12"/>
      <c r="BN111" s="12"/>
      <c r="BO111" s="12"/>
      <c r="BP111" s="12"/>
      <c r="BQ111" s="37"/>
      <c r="BR111" s="12"/>
      <c r="BS111" s="37"/>
      <c r="BU111" s="46"/>
      <c r="BV111" s="46"/>
    </row>
    <row r="112" spans="1:74" s="3" customFormat="1" hidden="1" x14ac:dyDescent="0.2">
      <c r="A112" s="8" t="s">
        <v>8</v>
      </c>
      <c r="C112" s="16" t="e">
        <f>SUM(C114:C145)</f>
        <v>#REF!</v>
      </c>
      <c r="D112" s="16"/>
      <c r="E112" s="16" t="e">
        <f>SUM(E114:E145)</f>
        <v>#REF!</v>
      </c>
      <c r="F112" s="16"/>
      <c r="G112" s="16">
        <f>SUM(G114)</f>
        <v>0</v>
      </c>
      <c r="H112" s="16" t="e">
        <f>SUM(H114:H145)</f>
        <v>#REF!</v>
      </c>
      <c r="I112" s="16"/>
      <c r="J112" s="16">
        <f>SUM(J114)</f>
        <v>0</v>
      </c>
      <c r="K112" s="16" t="e">
        <f>SUM(K114:K145)</f>
        <v>#REF!</v>
      </c>
      <c r="L112" s="16"/>
      <c r="M112" s="16">
        <f>SUM(M114)</f>
        <v>0</v>
      </c>
      <c r="N112" s="16" t="e">
        <f>SUM(N114:N145)</f>
        <v>#REF!</v>
      </c>
      <c r="O112" s="16"/>
      <c r="P112" s="16">
        <f>SUM(P114)</f>
        <v>0</v>
      </c>
      <c r="Q112" s="16" t="e">
        <f>SUM(Q114:Q145)</f>
        <v>#REF!</v>
      </c>
      <c r="R112" s="16"/>
      <c r="S112" s="16">
        <f>SUM(S114)</f>
        <v>0</v>
      </c>
      <c r="T112" s="16" t="e">
        <f>SUM(T114:T145)</f>
        <v>#REF!</v>
      </c>
      <c r="U112" s="16"/>
      <c r="V112" s="16">
        <f>SUM(V114)</f>
        <v>0</v>
      </c>
      <c r="W112" s="16" t="e">
        <f>SUM(W114:W145)</f>
        <v>#REF!</v>
      </c>
      <c r="X112" s="16"/>
      <c r="Y112" s="16">
        <f>SUM(Y114)</f>
        <v>0</v>
      </c>
      <c r="Z112" s="16" t="e">
        <f>SUM(Z114:Z145)</f>
        <v>#REF!</v>
      </c>
      <c r="AA112" s="16"/>
      <c r="AB112" s="16">
        <f>SUM(AB114)</f>
        <v>0</v>
      </c>
      <c r="AC112" s="16" t="e">
        <f>SUM(AC114:AC145)</f>
        <v>#REF!</v>
      </c>
      <c r="AD112" s="16"/>
      <c r="AE112" s="16">
        <f>SUM(AE114)</f>
        <v>0</v>
      </c>
      <c r="AF112" s="16" t="e">
        <f>SUM(AF114:AF145)</f>
        <v>#REF!</v>
      </c>
      <c r="AG112" s="16"/>
      <c r="AH112" s="16">
        <f>SUM(AH114)</f>
        <v>0</v>
      </c>
      <c r="AI112" s="16" t="e">
        <f>SUM(AI114:AI145)</f>
        <v>#REF!</v>
      </c>
      <c r="AJ112" s="16"/>
      <c r="AK112" s="16">
        <f>SUM(AK114)</f>
        <v>0</v>
      </c>
      <c r="AL112" s="16" t="e">
        <f>SUM(AL114:AL145)</f>
        <v>#REF!</v>
      </c>
      <c r="AM112" s="16"/>
      <c r="AN112" s="16">
        <f>SUM(AN114)</f>
        <v>0</v>
      </c>
      <c r="AO112" s="16" t="e">
        <f>SUM(AO114:AO145)</f>
        <v>#REF!</v>
      </c>
      <c r="AP112" s="16"/>
      <c r="AQ112" s="16">
        <f>SUM(AQ114)</f>
        <v>0</v>
      </c>
      <c r="AR112" s="16" t="e">
        <f>SUM(AR114:AR145)</f>
        <v>#REF!</v>
      </c>
      <c r="AS112" s="16"/>
      <c r="AT112" s="16">
        <f>SUM(AT114)</f>
        <v>0</v>
      </c>
      <c r="AU112" s="16" t="e">
        <f>SUM(AU114:AU145)</f>
        <v>#REF!</v>
      </c>
      <c r="AV112" s="16"/>
      <c r="AW112" s="16">
        <f>SUM(AW114)</f>
        <v>0</v>
      </c>
      <c r="AX112" s="16" t="e">
        <f>SUM(AX114:AX145)</f>
        <v>#REF!</v>
      </c>
      <c r="AY112" s="16"/>
      <c r="AZ112" s="16">
        <f>SUM(AZ114)</f>
        <v>0</v>
      </c>
      <c r="BA112" s="16" t="e">
        <f>SUM(BA114:BA145)</f>
        <v>#REF!</v>
      </c>
      <c r="BB112" s="16"/>
      <c r="BC112" s="16">
        <f>SUM(BC114)</f>
        <v>0</v>
      </c>
      <c r="BD112" s="16" t="e">
        <f>SUM(BD114:BD145)</f>
        <v>#REF!</v>
      </c>
      <c r="BE112" s="16"/>
      <c r="BF112" s="23"/>
      <c r="BG112" s="23"/>
      <c r="BH112" s="16"/>
      <c r="BI112" s="23"/>
      <c r="BJ112" s="16"/>
      <c r="BK112" s="16"/>
      <c r="BL112" s="16">
        <f t="shared" ref="BL112:BM114" si="25">P112+AB112+AN112</f>
        <v>0</v>
      </c>
      <c r="BM112" s="16" t="e">
        <f t="shared" si="25"/>
        <v>#REF!</v>
      </c>
      <c r="BN112" s="16">
        <f t="shared" ref="BN112:BO114" si="26">AZ112</f>
        <v>0</v>
      </c>
      <c r="BO112" s="16" t="e">
        <f t="shared" si="26"/>
        <v>#REF!</v>
      </c>
      <c r="BP112" s="16"/>
      <c r="BQ112" s="16" t="e">
        <f>SUM(BQ114:BQ145)</f>
        <v>#REF!</v>
      </c>
      <c r="BR112" s="16"/>
      <c r="BS112" s="16" t="e">
        <f>SUM(BS114:BS145)</f>
        <v>#REF!</v>
      </c>
      <c r="BU112" s="46"/>
      <c r="BV112" s="46"/>
    </row>
    <row r="113" spans="1:74" s="3" customFormat="1" hidden="1" x14ac:dyDescent="0.2">
      <c r="A113" s="26" t="s">
        <v>29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23"/>
      <c r="BG113" s="23"/>
      <c r="BH113" s="16"/>
      <c r="BI113" s="23"/>
      <c r="BJ113" s="16"/>
      <c r="BK113" s="16"/>
      <c r="BL113" s="16">
        <f t="shared" si="25"/>
        <v>0</v>
      </c>
      <c r="BM113" s="16">
        <f t="shared" si="25"/>
        <v>0</v>
      </c>
      <c r="BN113" s="16">
        <f t="shared" si="26"/>
        <v>0</v>
      </c>
      <c r="BO113" s="16">
        <f t="shared" si="26"/>
        <v>0</v>
      </c>
      <c r="BP113" s="16"/>
      <c r="BQ113" s="40"/>
      <c r="BR113" s="16"/>
      <c r="BS113" s="40"/>
      <c r="BU113" s="46"/>
      <c r="BV113" s="46"/>
    </row>
    <row r="114" spans="1:74" hidden="1" x14ac:dyDescent="0.2">
      <c r="A114" s="25" t="s">
        <v>16</v>
      </c>
      <c r="C114" s="12">
        <v>45297.267699999997</v>
      </c>
      <c r="E114" s="12">
        <f>BC114-C114</f>
        <v>-45297.267699999997</v>
      </c>
      <c r="G114" s="12"/>
      <c r="H114" s="12"/>
      <c r="J114" s="12"/>
      <c r="K114" s="12"/>
      <c r="M114" s="12"/>
      <c r="N114" s="12"/>
      <c r="P114" s="34">
        <f>G114+J114+M114</f>
        <v>0</v>
      </c>
      <c r="Q114" s="34">
        <f>H114+K114+N114</f>
        <v>0</v>
      </c>
      <c r="S114" s="12"/>
      <c r="T114" s="12"/>
      <c r="V114" s="12"/>
      <c r="W114" s="12"/>
      <c r="Y114" s="12"/>
      <c r="Z114" s="12"/>
      <c r="AB114" s="34">
        <f>S114+V114+Y114</f>
        <v>0</v>
      </c>
      <c r="AC114" s="34">
        <f>T114+W114+Z114</f>
        <v>0</v>
      </c>
      <c r="AE114" s="12"/>
      <c r="AF114" s="12"/>
      <c r="AH114" s="12"/>
      <c r="AI114" s="12"/>
      <c r="AK114" s="12"/>
      <c r="AL114" s="12"/>
      <c r="AN114" s="34">
        <f>AE114+AH114+AK114</f>
        <v>0</v>
      </c>
      <c r="AO114" s="34">
        <f>AF114+AI114+AL114</f>
        <v>0</v>
      </c>
      <c r="AQ114" s="12"/>
      <c r="AR114" s="12"/>
      <c r="AT114" s="12"/>
      <c r="AU114" s="12"/>
      <c r="AW114" s="12"/>
      <c r="AX114" s="12"/>
      <c r="AZ114" s="34">
        <f>AQ114+AT114+AW114</f>
        <v>0</v>
      </c>
      <c r="BA114" s="34">
        <f>AR114+AU114+AX114</f>
        <v>0</v>
      </c>
      <c r="BC114" s="12">
        <f>P114+AB114+AN114+AZ114</f>
        <v>0</v>
      </c>
      <c r="BD114" s="17">
        <f>Q114+AC114+AO114+BA114</f>
        <v>0</v>
      </c>
      <c r="BI114" s="11"/>
      <c r="BL114" s="17">
        <f t="shared" si="25"/>
        <v>0</v>
      </c>
      <c r="BM114" s="17">
        <f t="shared" si="25"/>
        <v>0</v>
      </c>
      <c r="BN114" s="32">
        <f t="shared" si="26"/>
        <v>0</v>
      </c>
      <c r="BO114" s="32">
        <f t="shared" si="26"/>
        <v>0</v>
      </c>
      <c r="BT114"/>
      <c r="BU114" s="46"/>
      <c r="BV114" s="46"/>
    </row>
    <row r="115" spans="1:74" s="4" customFormat="1" hidden="1" x14ac:dyDescent="0.2">
      <c r="A115" s="7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24"/>
      <c r="BG115" s="24"/>
      <c r="BH115" s="12"/>
      <c r="BI115" s="24"/>
      <c r="BJ115" s="12"/>
      <c r="BK115" s="12"/>
      <c r="BL115" s="12"/>
      <c r="BM115" s="12"/>
      <c r="BN115" s="12"/>
      <c r="BO115" s="12"/>
      <c r="BP115" s="12"/>
      <c r="BQ115" s="40"/>
      <c r="BR115" s="12"/>
      <c r="BS115" s="40"/>
      <c r="BU115" s="47"/>
      <c r="BV115" s="47"/>
    </row>
    <row r="116" spans="1:74" s="4" customFormat="1" hidden="1" x14ac:dyDescent="0.2">
      <c r="A116" s="7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24"/>
      <c r="BG116" s="24"/>
      <c r="BH116" s="12"/>
      <c r="BI116" s="24"/>
      <c r="BJ116" s="12"/>
      <c r="BK116" s="12"/>
      <c r="BL116" s="12"/>
      <c r="BM116" s="12"/>
      <c r="BN116" s="12"/>
      <c r="BO116" s="12"/>
      <c r="BP116" s="12"/>
      <c r="BQ116" s="40"/>
      <c r="BR116" s="12"/>
      <c r="BS116" s="40"/>
      <c r="BU116" s="47"/>
      <c r="BV116" s="47"/>
    </row>
    <row r="117" spans="1:74" s="4" customFormat="1" hidden="1" x14ac:dyDescent="0.2">
      <c r="A117" s="26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24"/>
      <c r="BG117" s="24"/>
      <c r="BH117" s="12"/>
      <c r="BI117" s="24"/>
      <c r="BJ117" s="12"/>
      <c r="BK117" s="12"/>
      <c r="BL117" s="12"/>
      <c r="BM117" s="12"/>
      <c r="BN117" s="12"/>
      <c r="BO117" s="12"/>
      <c r="BP117" s="12"/>
      <c r="BQ117" s="40"/>
      <c r="BR117" s="12"/>
      <c r="BS117" s="40"/>
      <c r="BU117" s="47"/>
      <c r="BV117" s="47"/>
    </row>
    <row r="118" spans="1:74" s="1" customFormat="1" hidden="1" x14ac:dyDescent="0.2">
      <c r="A118" s="55" t="s">
        <v>60</v>
      </c>
      <c r="B118" s="56"/>
      <c r="C118" s="57">
        <f>C124</f>
        <v>0</v>
      </c>
      <c r="D118" s="57"/>
      <c r="E118" s="57">
        <f>BC118-C118</f>
        <v>40989.803800000002</v>
      </c>
      <c r="F118" s="57"/>
      <c r="G118" s="57">
        <f>G119+G125</f>
        <v>3820</v>
      </c>
      <c r="H118" s="57" t="e">
        <f>SUM(H124:H130)</f>
        <v>#REF!</v>
      </c>
      <c r="I118" s="16"/>
      <c r="J118" s="57">
        <f>J119+J125</f>
        <v>0</v>
      </c>
      <c r="K118" s="57" t="e">
        <f>SUM(K124:K130)</f>
        <v>#REF!</v>
      </c>
      <c r="L118" s="16"/>
      <c r="M118" s="57">
        <f>M119+M125</f>
        <v>0</v>
      </c>
      <c r="N118" s="57" t="e">
        <f>SUM(N124:N130)</f>
        <v>#REF!</v>
      </c>
      <c r="O118" s="16"/>
      <c r="P118" s="57">
        <f>P119+P125</f>
        <v>3820</v>
      </c>
      <c r="Q118" s="57" t="e">
        <f>SUM(Q124:Q130)</f>
        <v>#REF!</v>
      </c>
      <c r="R118" s="16"/>
      <c r="S118" s="57">
        <f>S119+S125</f>
        <v>0</v>
      </c>
      <c r="T118" s="57" t="e">
        <f>SUM(T124:T130)</f>
        <v>#REF!</v>
      </c>
      <c r="U118" s="16"/>
      <c r="V118" s="57">
        <f>V119+V125</f>
        <v>0</v>
      </c>
      <c r="W118" s="57" t="e">
        <f>SUM(W124:W130)</f>
        <v>#REF!</v>
      </c>
      <c r="X118" s="16"/>
      <c r="Y118" s="57">
        <f>Y119+Y125</f>
        <v>0</v>
      </c>
      <c r="Z118" s="57" t="e">
        <f>SUM(Z124:Z130)</f>
        <v>#REF!</v>
      </c>
      <c r="AA118" s="16"/>
      <c r="AB118" s="57">
        <f>AB119+AB125</f>
        <v>0</v>
      </c>
      <c r="AC118" s="57" t="e">
        <f>SUM(AC124:AC130)</f>
        <v>#REF!</v>
      </c>
      <c r="AD118" s="16"/>
      <c r="AE118" s="57">
        <f>AE119+AE125</f>
        <v>0</v>
      </c>
      <c r="AF118" s="57" t="e">
        <f>SUM(AF124:AF130)</f>
        <v>#REF!</v>
      </c>
      <c r="AG118" s="16"/>
      <c r="AH118" s="57">
        <f>AH119+AH125</f>
        <v>1382.08</v>
      </c>
      <c r="AI118" s="57" t="e">
        <f>SUM(AI124:AI130)</f>
        <v>#REF!</v>
      </c>
      <c r="AJ118" s="16"/>
      <c r="AK118" s="57">
        <f>AK119+AK125</f>
        <v>11410</v>
      </c>
      <c r="AL118" s="57" t="e">
        <f>SUM(AL124:AL130)</f>
        <v>#REF!</v>
      </c>
      <c r="AM118" s="16"/>
      <c r="AN118" s="57">
        <f>AN119+AN125</f>
        <v>12792.08</v>
      </c>
      <c r="AO118" s="57" t="e">
        <f>SUM(AO124:AO130)</f>
        <v>#REF!</v>
      </c>
      <c r="AP118" s="16"/>
      <c r="AQ118" s="57">
        <f>AQ119+AQ125</f>
        <v>11325.910599999999</v>
      </c>
      <c r="AR118" s="57" t="e">
        <f>SUM(AR124:AR130)</f>
        <v>#REF!</v>
      </c>
      <c r="AS118" s="16"/>
      <c r="AT118" s="57">
        <f>AT119+AT125</f>
        <v>6525.9066000000003</v>
      </c>
      <c r="AU118" s="57" t="e">
        <f>SUM(AU124:AU130)</f>
        <v>#REF!</v>
      </c>
      <c r="AV118" s="16"/>
      <c r="AW118" s="57">
        <f>AW119+AW125</f>
        <v>6525.9066000000003</v>
      </c>
      <c r="AX118" s="57" t="e">
        <f>SUM(AX124:AX130)</f>
        <v>#REF!</v>
      </c>
      <c r="AY118" s="16"/>
      <c r="AZ118" s="57">
        <f>AZ119+AZ125</f>
        <v>24377.7238</v>
      </c>
      <c r="BA118" s="57" t="e">
        <f>SUM(BA124:BA130)</f>
        <v>#REF!</v>
      </c>
      <c r="BB118" s="16"/>
      <c r="BC118" s="57">
        <f>BC119+BC125</f>
        <v>40989.803800000002</v>
      </c>
      <c r="BD118" s="15" t="e">
        <f>SUM(BD124:BD130)</f>
        <v>#REF!</v>
      </c>
      <c r="BE118" s="16"/>
      <c r="BF118" s="20"/>
      <c r="BG118" s="20"/>
      <c r="BH118" s="16"/>
      <c r="BI118" s="20"/>
      <c r="BJ118" s="16"/>
      <c r="BK118" s="16"/>
      <c r="BL118" s="15">
        <f t="shared" ref="BL118:BL126" si="27">P118+AB118+AN118</f>
        <v>16612.080000000002</v>
      </c>
      <c r="BM118" s="15" t="e">
        <f t="shared" ref="BM118:BM126" si="28">Q118+AC118+AO118</f>
        <v>#REF!</v>
      </c>
      <c r="BN118" s="15">
        <f t="shared" ref="BN118:BN126" si="29">AZ118</f>
        <v>24377.7238</v>
      </c>
      <c r="BO118" s="15" t="e">
        <f t="shared" ref="BO118:BO126" si="30">BA118</f>
        <v>#REF!</v>
      </c>
      <c r="BP118" s="16"/>
      <c r="BQ118" s="15"/>
      <c r="BR118" s="16"/>
      <c r="BS118" s="15"/>
      <c r="BU118" s="46"/>
      <c r="BV118" s="46"/>
    </row>
    <row r="119" spans="1:74" s="1" customFormat="1" hidden="1" x14ac:dyDescent="0.2">
      <c r="A119" s="43" t="s">
        <v>17</v>
      </c>
      <c r="B119" s="3"/>
      <c r="C119" s="16" t="e">
        <f>SUM(C121:C124)-#REF!</f>
        <v>#REF!</v>
      </c>
      <c r="D119" s="16"/>
      <c r="E119" s="16" t="e">
        <f>BC119-C119</f>
        <v>#REF!</v>
      </c>
      <c r="F119" s="16"/>
      <c r="G119" s="16">
        <f>SUM(G121:G124)</f>
        <v>3820</v>
      </c>
      <c r="H119" s="16">
        <f>SUM(H121:H124)</f>
        <v>0</v>
      </c>
      <c r="I119" s="16"/>
      <c r="J119" s="16">
        <f>SUM(J121:J124)</f>
        <v>0</v>
      </c>
      <c r="K119" s="16">
        <f>SUM(K121:K124)</f>
        <v>0</v>
      </c>
      <c r="L119" s="16"/>
      <c r="M119" s="16">
        <f>SUM(M121:M124)</f>
        <v>0</v>
      </c>
      <c r="N119" s="16">
        <f>SUM(N121:N124)</f>
        <v>0</v>
      </c>
      <c r="O119" s="16"/>
      <c r="P119" s="16">
        <f>SUM(P121:P124)</f>
        <v>3820</v>
      </c>
      <c r="Q119" s="16">
        <f>SUM(Q121:Q124)</f>
        <v>0</v>
      </c>
      <c r="R119" s="16"/>
      <c r="S119" s="16">
        <f>SUM(S121:S124)</f>
        <v>0</v>
      </c>
      <c r="T119" s="16">
        <f>SUM(T121:T124)</f>
        <v>0</v>
      </c>
      <c r="U119" s="16"/>
      <c r="V119" s="16">
        <f>SUM(V121:V124)</f>
        <v>0</v>
      </c>
      <c r="W119" s="16">
        <f>SUM(W121:W124)</f>
        <v>0</v>
      </c>
      <c r="X119" s="16"/>
      <c r="Y119" s="16">
        <f>SUM(Y121:Y124)</f>
        <v>0</v>
      </c>
      <c r="Z119" s="16">
        <f>SUM(Z121:Z124)</f>
        <v>0</v>
      </c>
      <c r="AA119" s="16"/>
      <c r="AB119" s="16">
        <f>SUM(AB121:AB124)</f>
        <v>0</v>
      </c>
      <c r="AC119" s="16">
        <f>SUM(AC121:AC124)</f>
        <v>0</v>
      </c>
      <c r="AD119" s="16"/>
      <c r="AE119" s="16">
        <f>SUM(AE121:AE124)</f>
        <v>0</v>
      </c>
      <c r="AF119" s="18">
        <f>SUM(AF121:AF124)</f>
        <v>0</v>
      </c>
      <c r="AG119" s="16"/>
      <c r="AH119" s="16">
        <f>SUM(AH121:AH124)</f>
        <v>1382.08</v>
      </c>
      <c r="AI119" s="18">
        <f>SUM(AI121:AI124)</f>
        <v>0</v>
      </c>
      <c r="AJ119" s="16"/>
      <c r="AK119" s="16">
        <f>SUM(AK121:AK124)</f>
        <v>11410</v>
      </c>
      <c r="AL119" s="18">
        <f>SUM(AL121:AL124)</f>
        <v>0</v>
      </c>
      <c r="AM119" s="16"/>
      <c r="AN119" s="16">
        <f>SUM(AN121:AN124)</f>
        <v>12792.08</v>
      </c>
      <c r="AO119" s="18">
        <f>SUM(AO121:AO124)</f>
        <v>0</v>
      </c>
      <c r="AP119" s="16"/>
      <c r="AQ119" s="16">
        <f>SUM(AQ121:AQ124)</f>
        <v>6525.9066000000003</v>
      </c>
      <c r="AR119" s="18">
        <f>SUM(AR121:AR124)</f>
        <v>0</v>
      </c>
      <c r="AS119" s="16"/>
      <c r="AT119" s="16">
        <f>SUM(AT121:AT124)</f>
        <v>6525.9066000000003</v>
      </c>
      <c r="AU119" s="18">
        <f>SUM(AU121:AU124)</f>
        <v>0</v>
      </c>
      <c r="AV119" s="16"/>
      <c r="AW119" s="16">
        <f>SUM(AW121:AW124)</f>
        <v>6525.9066000000003</v>
      </c>
      <c r="AX119" s="18">
        <f>SUM(AX121:AX124)</f>
        <v>0</v>
      </c>
      <c r="AY119" s="16"/>
      <c r="AZ119" s="16">
        <f>SUM(AZ121:AZ124)</f>
        <v>19577.719799999999</v>
      </c>
      <c r="BA119" s="18">
        <f>SUM(BA121:BA124)</f>
        <v>0</v>
      </c>
      <c r="BB119" s="16"/>
      <c r="BC119" s="16">
        <f>SUM(BC121:BC124)</f>
        <v>36189.799800000001</v>
      </c>
      <c r="BD119" s="18">
        <f>SUM(BD121:BD124)</f>
        <v>0</v>
      </c>
      <c r="BE119" s="16"/>
      <c r="BF119" s="22"/>
      <c r="BG119" s="22"/>
      <c r="BH119" s="16"/>
      <c r="BI119" s="22"/>
      <c r="BJ119" s="16"/>
      <c r="BK119" s="16"/>
      <c r="BL119" s="18">
        <f t="shared" si="27"/>
        <v>16612.080000000002</v>
      </c>
      <c r="BM119" s="18">
        <f t="shared" si="28"/>
        <v>0</v>
      </c>
      <c r="BN119" s="18">
        <f t="shared" si="29"/>
        <v>19577.719799999999</v>
      </c>
      <c r="BO119" s="18">
        <f t="shared" si="30"/>
        <v>0</v>
      </c>
      <c r="BP119" s="16"/>
      <c r="BQ119" s="38"/>
      <c r="BR119" s="16"/>
      <c r="BS119" s="38"/>
      <c r="BU119" s="46"/>
      <c r="BV119" s="46"/>
    </row>
    <row r="120" spans="1:74" s="31" customFormat="1" hidden="1" x14ac:dyDescent="0.2">
      <c r="A120" s="26" t="s">
        <v>29</v>
      </c>
      <c r="B120" s="27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8"/>
      <c r="AG120" s="29"/>
      <c r="AH120" s="29"/>
      <c r="AI120" s="28"/>
      <c r="AJ120" s="29"/>
      <c r="AK120" s="29"/>
      <c r="AL120" s="28"/>
      <c r="AM120" s="29"/>
      <c r="AN120" s="29"/>
      <c r="AO120" s="28"/>
      <c r="AP120" s="29"/>
      <c r="AQ120" s="29"/>
      <c r="AR120" s="28"/>
      <c r="AS120" s="29"/>
      <c r="AT120" s="29"/>
      <c r="AU120" s="28"/>
      <c r="AV120" s="29"/>
      <c r="AW120" s="29"/>
      <c r="AX120" s="28"/>
      <c r="AY120" s="29"/>
      <c r="AZ120" s="29"/>
      <c r="BA120" s="28"/>
      <c r="BB120" s="29"/>
      <c r="BC120" s="28"/>
      <c r="BD120" s="28"/>
      <c r="BE120" s="29"/>
      <c r="BF120" s="24"/>
      <c r="BG120" s="30"/>
      <c r="BH120" s="29"/>
      <c r="BI120" s="30"/>
      <c r="BJ120" s="29"/>
      <c r="BK120" s="29"/>
      <c r="BL120" s="18">
        <f t="shared" si="27"/>
        <v>0</v>
      </c>
      <c r="BM120" s="18">
        <f t="shared" si="28"/>
        <v>0</v>
      </c>
      <c r="BN120" s="18">
        <f t="shared" si="29"/>
        <v>0</v>
      </c>
      <c r="BO120" s="18">
        <f t="shared" si="30"/>
        <v>0</v>
      </c>
      <c r="BP120" s="29"/>
      <c r="BQ120" s="39"/>
      <c r="BR120" s="29"/>
      <c r="BS120" s="39"/>
      <c r="BU120" s="46"/>
      <c r="BV120" s="46"/>
    </row>
    <row r="121" spans="1:74" s="4" customFormat="1" ht="63.75" hidden="1" x14ac:dyDescent="0.2">
      <c r="A121" s="25" t="s">
        <v>63</v>
      </c>
      <c r="C121" s="12"/>
      <c r="D121" s="12"/>
      <c r="E121" s="12"/>
      <c r="F121" s="12"/>
      <c r="G121" s="12">
        <v>2820</v>
      </c>
      <c r="H121" s="12"/>
      <c r="I121" s="12"/>
      <c r="J121" s="12"/>
      <c r="K121" s="12"/>
      <c r="L121" s="12"/>
      <c r="M121" s="12"/>
      <c r="N121" s="12"/>
      <c r="O121" s="12"/>
      <c r="P121" s="34">
        <f>G121+J121+M121</f>
        <v>2820</v>
      </c>
      <c r="Q121" s="34">
        <f>H121+K121+N121</f>
        <v>0</v>
      </c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34">
        <f>S121+V121+Y121</f>
        <v>0</v>
      </c>
      <c r="AC121" s="34">
        <f>T121+W121+Z121</f>
        <v>0</v>
      </c>
      <c r="AD121" s="12"/>
      <c r="AE121" s="12"/>
      <c r="AF121" s="12"/>
      <c r="AG121" s="12"/>
      <c r="AH121" s="12"/>
      <c r="AI121" s="12"/>
      <c r="AJ121" s="12"/>
      <c r="AK121" s="12">
        <f>8460+2950</f>
        <v>11410</v>
      </c>
      <c r="AL121" s="12"/>
      <c r="AM121" s="12"/>
      <c r="AN121" s="34">
        <f>AE121+AH121+AK121</f>
        <v>11410</v>
      </c>
      <c r="AO121" s="34">
        <f>AF121+AI121+AL121</f>
        <v>0</v>
      </c>
      <c r="AP121" s="12"/>
      <c r="AQ121" s="12">
        <v>6525.9066000000003</v>
      </c>
      <c r="AR121" s="12"/>
      <c r="AS121" s="12"/>
      <c r="AT121" s="12">
        <v>6525.9066000000003</v>
      </c>
      <c r="AU121" s="12"/>
      <c r="AV121" s="12"/>
      <c r="AW121" s="12">
        <v>6525.9066000000003</v>
      </c>
      <c r="AX121" s="12"/>
      <c r="AY121" s="12"/>
      <c r="AZ121" s="34">
        <f>AQ121+AT121+AW121</f>
        <v>19577.719799999999</v>
      </c>
      <c r="BA121" s="12"/>
      <c r="BB121" s="12"/>
      <c r="BC121" s="12">
        <f>P121+AB121+AN121+AZ121</f>
        <v>33807.719799999999</v>
      </c>
      <c r="BD121" s="12">
        <f>Q121+AC121+AO121+BA121</f>
        <v>0</v>
      </c>
      <c r="BE121" s="12"/>
      <c r="BF121" s="24" t="s">
        <v>11</v>
      </c>
      <c r="BG121" s="12"/>
      <c r="BH121" s="12"/>
      <c r="BI121" s="24"/>
      <c r="BJ121" s="12"/>
      <c r="BK121" s="12"/>
      <c r="BL121" s="12">
        <f t="shared" si="27"/>
        <v>14230</v>
      </c>
      <c r="BM121" s="12">
        <f t="shared" si="28"/>
        <v>0</v>
      </c>
      <c r="BN121" s="12">
        <f t="shared" si="29"/>
        <v>19577.719799999999</v>
      </c>
      <c r="BO121" s="12">
        <f t="shared" si="30"/>
        <v>0</v>
      </c>
      <c r="BP121" s="12"/>
      <c r="BQ121" s="40"/>
      <c r="BR121" s="12"/>
      <c r="BS121" s="40"/>
      <c r="BU121" s="46"/>
      <c r="BV121" s="46"/>
    </row>
    <row r="122" spans="1:74" s="4" customFormat="1" ht="38.25" hidden="1" x14ac:dyDescent="0.2">
      <c r="A122" s="25" t="s">
        <v>64</v>
      </c>
      <c r="C122" s="12"/>
      <c r="D122" s="12"/>
      <c r="E122" s="12"/>
      <c r="F122" s="12"/>
      <c r="G122" s="12">
        <v>500</v>
      </c>
      <c r="H122" s="12"/>
      <c r="I122" s="12"/>
      <c r="J122" s="12"/>
      <c r="K122" s="12"/>
      <c r="L122" s="12"/>
      <c r="M122" s="12"/>
      <c r="N122" s="12"/>
      <c r="O122" s="12"/>
      <c r="P122" s="34">
        <f>G122+J122+M122</f>
        <v>500</v>
      </c>
      <c r="Q122" s="34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34">
        <f>S122+V122+Y122</f>
        <v>0</v>
      </c>
      <c r="AC122" s="34"/>
      <c r="AD122" s="12"/>
      <c r="AE122" s="12"/>
      <c r="AF122" s="12"/>
      <c r="AG122" s="12"/>
      <c r="AH122" s="12">
        <v>882.08</v>
      </c>
      <c r="AI122" s="12"/>
      <c r="AJ122" s="12"/>
      <c r="AK122" s="12"/>
      <c r="AL122" s="12"/>
      <c r="AM122" s="12"/>
      <c r="AN122" s="34">
        <f>AE122+AH122+AK122</f>
        <v>882.08</v>
      </c>
      <c r="AO122" s="34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34">
        <f>AQ122+AT122+AW122</f>
        <v>0</v>
      </c>
      <c r="BA122" s="12"/>
      <c r="BB122" s="12"/>
      <c r="BC122" s="12">
        <f>P122+AB122+AN122+AZ122</f>
        <v>1382.08</v>
      </c>
      <c r="BD122" s="12"/>
      <c r="BE122" s="12"/>
      <c r="BF122" s="24" t="s">
        <v>11</v>
      </c>
      <c r="BG122" s="24"/>
      <c r="BH122" s="12"/>
      <c r="BI122" s="24"/>
      <c r="BJ122" s="12"/>
      <c r="BK122" s="12"/>
      <c r="BL122" s="12"/>
      <c r="BM122" s="12"/>
      <c r="BN122" s="12"/>
      <c r="BO122" s="12"/>
      <c r="BP122" s="12"/>
      <c r="BQ122" s="40"/>
      <c r="BR122" s="12"/>
      <c r="BS122" s="40"/>
      <c r="BU122" s="46"/>
      <c r="BV122" s="46"/>
    </row>
    <row r="123" spans="1:74" s="4" customFormat="1" ht="25.5" hidden="1" x14ac:dyDescent="0.2">
      <c r="A123" s="25" t="s">
        <v>65</v>
      </c>
      <c r="C123" s="12"/>
      <c r="D123" s="12"/>
      <c r="E123" s="12"/>
      <c r="F123" s="12"/>
      <c r="G123" s="12">
        <v>500</v>
      </c>
      <c r="H123" s="12"/>
      <c r="I123" s="12"/>
      <c r="J123" s="12"/>
      <c r="K123" s="12"/>
      <c r="L123" s="12"/>
      <c r="M123" s="12"/>
      <c r="N123" s="12"/>
      <c r="O123" s="12"/>
      <c r="P123" s="34">
        <f>G123+J123+M123</f>
        <v>500</v>
      </c>
      <c r="Q123" s="34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34">
        <f>S123+V123+Y123</f>
        <v>0</v>
      </c>
      <c r="AC123" s="34"/>
      <c r="AD123" s="12"/>
      <c r="AE123" s="12"/>
      <c r="AF123" s="12"/>
      <c r="AG123" s="12"/>
      <c r="AH123" s="12">
        <v>500</v>
      </c>
      <c r="AI123" s="12"/>
      <c r="AJ123" s="12"/>
      <c r="AK123" s="12"/>
      <c r="AL123" s="12"/>
      <c r="AM123" s="12"/>
      <c r="AN123" s="34">
        <f>AE123+AH123+AK123</f>
        <v>500</v>
      </c>
      <c r="AO123" s="34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34">
        <f>AQ123+AT123+AW123</f>
        <v>0</v>
      </c>
      <c r="BA123" s="12"/>
      <c r="BB123" s="12"/>
      <c r="BC123" s="12">
        <f>P123+AB123+AN123+AZ123</f>
        <v>1000</v>
      </c>
      <c r="BD123" s="12"/>
      <c r="BE123" s="12"/>
      <c r="BF123" s="24" t="s">
        <v>11</v>
      </c>
      <c r="BG123" s="24"/>
      <c r="BH123" s="12"/>
      <c r="BI123" s="24"/>
      <c r="BJ123" s="12"/>
      <c r="BK123" s="12"/>
      <c r="BL123" s="12"/>
      <c r="BM123" s="12"/>
      <c r="BN123" s="12"/>
      <c r="BO123" s="12"/>
      <c r="BP123" s="12"/>
      <c r="BQ123" s="40"/>
      <c r="BR123" s="12"/>
      <c r="BS123" s="40"/>
      <c r="BU123" s="46"/>
      <c r="BV123" s="46"/>
    </row>
    <row r="124" spans="1:74" s="4" customFormat="1" hidden="1" x14ac:dyDescent="0.2">
      <c r="A124" s="7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4"/>
      <c r="Q124" s="34">
        <f>H124+K124+N124</f>
        <v>0</v>
      </c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34">
        <f>S124+V124+Y124</f>
        <v>0</v>
      </c>
      <c r="AC124" s="34">
        <f>T124+W124+Z124</f>
        <v>0</v>
      </c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34">
        <f>AE124+AH124+AK124</f>
        <v>0</v>
      </c>
      <c r="AO124" s="34">
        <f>AF124+AI124+AL124</f>
        <v>0</v>
      </c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34">
        <f>AQ124+AT124+AW124</f>
        <v>0</v>
      </c>
      <c r="BA124" s="34">
        <f>AR124+AU124+AX124</f>
        <v>0</v>
      </c>
      <c r="BB124" s="12"/>
      <c r="BC124" s="12">
        <f>P124+AB124+AN124+AZ124</f>
        <v>0</v>
      </c>
      <c r="BD124" s="12"/>
      <c r="BE124" s="12"/>
      <c r="BF124" s="24"/>
      <c r="BG124" s="24"/>
      <c r="BH124" s="12"/>
      <c r="BI124" s="11"/>
      <c r="BJ124" s="12"/>
      <c r="BK124" s="12"/>
      <c r="BL124" s="12">
        <f t="shared" si="27"/>
        <v>0</v>
      </c>
      <c r="BM124" s="12">
        <f t="shared" si="28"/>
        <v>0</v>
      </c>
      <c r="BN124" s="12">
        <f t="shared" si="29"/>
        <v>0</v>
      </c>
      <c r="BO124" s="12">
        <f t="shared" si="30"/>
        <v>0</v>
      </c>
      <c r="BP124" s="12"/>
      <c r="BQ124" s="40"/>
      <c r="BR124" s="12"/>
      <c r="BS124" s="40"/>
      <c r="BU124" s="47"/>
      <c r="BV124" s="47"/>
    </row>
    <row r="125" spans="1:74" s="3" customFormat="1" hidden="1" x14ac:dyDescent="0.2">
      <c r="A125" s="8" t="s">
        <v>6</v>
      </c>
      <c r="C125" s="16">
        <f>SUM(C126:C127)</f>
        <v>1388</v>
      </c>
      <c r="D125" s="16"/>
      <c r="E125" s="16">
        <f>BC125-C125</f>
        <v>3412.0039999999999</v>
      </c>
      <c r="F125" s="16"/>
      <c r="G125" s="16">
        <f>SUM(G127:G128)</f>
        <v>0</v>
      </c>
      <c r="H125" s="16">
        <f>SUM(H126:H127)</f>
        <v>0</v>
      </c>
      <c r="I125" s="16"/>
      <c r="J125" s="16">
        <f>SUM(J127:J128)</f>
        <v>0</v>
      </c>
      <c r="K125" s="16">
        <f>SUM(K126:K127)</f>
        <v>0</v>
      </c>
      <c r="L125" s="16"/>
      <c r="M125" s="16">
        <f>SUM(M127:M128)</f>
        <v>0</v>
      </c>
      <c r="N125" s="16">
        <f>SUM(N126:N127)</f>
        <v>0</v>
      </c>
      <c r="O125" s="16"/>
      <c r="P125" s="16">
        <f>SUM(P127:P128)</f>
        <v>0</v>
      </c>
      <c r="Q125" s="16">
        <f>SUM(Q126:Q127)</f>
        <v>0</v>
      </c>
      <c r="R125" s="16"/>
      <c r="S125" s="16">
        <f>SUM(S127:S128)</f>
        <v>0</v>
      </c>
      <c r="T125" s="16">
        <f>SUM(T126:T127)</f>
        <v>0</v>
      </c>
      <c r="U125" s="16"/>
      <c r="V125" s="16">
        <f>SUM(V127:V128)</f>
        <v>0</v>
      </c>
      <c r="W125" s="16">
        <f>SUM(W126:W127)</f>
        <v>0</v>
      </c>
      <c r="X125" s="16"/>
      <c r="Y125" s="16">
        <f>SUM(Y127:Y128)</f>
        <v>0</v>
      </c>
      <c r="Z125" s="16">
        <f>SUM(Z126:Z127)</f>
        <v>0</v>
      </c>
      <c r="AA125" s="16"/>
      <c r="AB125" s="16">
        <f>SUM(AB127:AB128)</f>
        <v>0</v>
      </c>
      <c r="AC125" s="16">
        <f>SUM(AC126:AC127)</f>
        <v>0</v>
      </c>
      <c r="AD125" s="16"/>
      <c r="AE125" s="16">
        <f>SUM(AE127:AE128)</f>
        <v>0</v>
      </c>
      <c r="AF125" s="16">
        <f>SUM(AF126:AF127)</f>
        <v>0</v>
      </c>
      <c r="AG125" s="16"/>
      <c r="AH125" s="16">
        <f>SUM(AH127:AH128)</f>
        <v>0</v>
      </c>
      <c r="AI125" s="16">
        <f>SUM(AI126:AI127)</f>
        <v>0</v>
      </c>
      <c r="AJ125" s="16"/>
      <c r="AK125" s="16">
        <f>SUM(AK127:AK128)</f>
        <v>0</v>
      </c>
      <c r="AL125" s="16">
        <f>SUM(AL126:AL127)</f>
        <v>0</v>
      </c>
      <c r="AM125" s="16"/>
      <c r="AN125" s="16">
        <f>SUM(AN127:AN128)</f>
        <v>0</v>
      </c>
      <c r="AO125" s="16">
        <f>SUM(AO126:AO127)</f>
        <v>0</v>
      </c>
      <c r="AP125" s="16"/>
      <c r="AQ125" s="16">
        <f>SUM(AQ127:AQ128)</f>
        <v>4800.0039999999999</v>
      </c>
      <c r="AR125" s="16">
        <f>SUM(AR126:AR127)</f>
        <v>0</v>
      </c>
      <c r="AS125" s="16"/>
      <c r="AT125" s="16">
        <f>SUM(AT127:AT128)</f>
        <v>0</v>
      </c>
      <c r="AU125" s="16">
        <f>SUM(AU126:AU127)</f>
        <v>0</v>
      </c>
      <c r="AV125" s="16"/>
      <c r="AW125" s="16">
        <f>SUM(AW127:AW128)</f>
        <v>0</v>
      </c>
      <c r="AX125" s="16">
        <f>SUM(AX126:AX127)</f>
        <v>0</v>
      </c>
      <c r="AY125" s="16"/>
      <c r="AZ125" s="16">
        <f>SUM(AZ127:AZ128)</f>
        <v>4800.0039999999999</v>
      </c>
      <c r="BA125" s="16">
        <f>SUM(BA126:BA127)</f>
        <v>0</v>
      </c>
      <c r="BB125" s="16"/>
      <c r="BC125" s="16">
        <f>SUM(BC127:BC128)</f>
        <v>4800.0039999999999</v>
      </c>
      <c r="BD125" s="16">
        <f>SUM(BD126:BD127)</f>
        <v>0</v>
      </c>
      <c r="BE125" s="16"/>
      <c r="BF125" s="24"/>
      <c r="BG125" s="24"/>
      <c r="BH125" s="16"/>
      <c r="BI125" s="24"/>
      <c r="BJ125" s="16"/>
      <c r="BK125" s="16"/>
      <c r="BL125" s="16">
        <f t="shared" si="27"/>
        <v>0</v>
      </c>
      <c r="BM125" s="16">
        <f t="shared" si="28"/>
        <v>0</v>
      </c>
      <c r="BN125" s="16">
        <f t="shared" si="29"/>
        <v>4800.0039999999999</v>
      </c>
      <c r="BO125" s="16">
        <f t="shared" si="30"/>
        <v>0</v>
      </c>
      <c r="BP125" s="16"/>
      <c r="BQ125" s="16">
        <f>SUM(BQ126:BQ127)</f>
        <v>1156.3999999999999</v>
      </c>
      <c r="BR125" s="16"/>
      <c r="BS125" s="16">
        <f>SUM(BS126:BS127)</f>
        <v>-3643.6040000000003</v>
      </c>
      <c r="BU125" s="46"/>
      <c r="BV125" s="46"/>
    </row>
    <row r="126" spans="1:74" s="3" customFormat="1" hidden="1" x14ac:dyDescent="0.2">
      <c r="A126" s="26" t="s">
        <v>29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24"/>
      <c r="BG126" s="24"/>
      <c r="BH126" s="16"/>
      <c r="BI126" s="24"/>
      <c r="BJ126" s="16"/>
      <c r="BK126" s="16"/>
      <c r="BL126" s="16">
        <f t="shared" si="27"/>
        <v>0</v>
      </c>
      <c r="BM126" s="16">
        <f t="shared" si="28"/>
        <v>0</v>
      </c>
      <c r="BN126" s="16">
        <f t="shared" si="29"/>
        <v>0</v>
      </c>
      <c r="BO126" s="16">
        <f t="shared" si="30"/>
        <v>0</v>
      </c>
      <c r="BP126" s="16"/>
      <c r="BQ126" s="40"/>
      <c r="BR126" s="16"/>
      <c r="BS126" s="40"/>
      <c r="BU126" s="46"/>
      <c r="BV126" s="46"/>
    </row>
    <row r="127" spans="1:74" s="36" customFormat="1" hidden="1" x14ac:dyDescent="0.2">
      <c r="A127" s="25" t="s">
        <v>66</v>
      </c>
      <c r="C127" s="34">
        <v>1388</v>
      </c>
      <c r="D127" s="34"/>
      <c r="E127" s="34">
        <f>BC127-C127</f>
        <v>3412.0039999999999</v>
      </c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>
        <f>G127+J127+M127</f>
        <v>0</v>
      </c>
      <c r="Q127" s="34">
        <f>H127+K127+N127</f>
        <v>0</v>
      </c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>
        <f>S127+V127+Y127</f>
        <v>0</v>
      </c>
      <c r="AC127" s="34">
        <f>T127+W127+Z127</f>
        <v>0</v>
      </c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>
        <f>AE127+AH127+AK127</f>
        <v>0</v>
      </c>
      <c r="AO127" s="34">
        <f>AF127+AI127+AL127</f>
        <v>0</v>
      </c>
      <c r="AP127" s="34"/>
      <c r="AQ127" s="34">
        <f>4067.8*1.18</f>
        <v>4800.0039999999999</v>
      </c>
      <c r="AR127" s="34"/>
      <c r="AS127" s="34"/>
      <c r="AT127" s="34"/>
      <c r="AU127" s="34"/>
      <c r="AV127" s="34"/>
      <c r="AW127" s="34"/>
      <c r="AX127" s="34"/>
      <c r="AY127" s="34"/>
      <c r="AZ127" s="34">
        <f>AQ127+AT127+AW127</f>
        <v>4800.0039999999999</v>
      </c>
      <c r="BA127" s="34">
        <f>AR127+AU127+AX127</f>
        <v>0</v>
      </c>
      <c r="BB127" s="34"/>
      <c r="BC127" s="34">
        <f>P127+AB127+AN127+AZ127</f>
        <v>4800.0039999999999</v>
      </c>
      <c r="BD127" s="34">
        <f>Q127+AC127+AO127+BA127</f>
        <v>0</v>
      </c>
      <c r="BE127" s="34"/>
      <c r="BF127" s="24" t="s">
        <v>11</v>
      </c>
      <c r="BG127" s="37"/>
      <c r="BH127" s="34"/>
      <c r="BI127" s="37"/>
      <c r="BJ127" s="34"/>
      <c r="BK127" s="34"/>
      <c r="BL127" s="34"/>
      <c r="BM127" s="34"/>
      <c r="BN127" s="34"/>
      <c r="BO127" s="34"/>
      <c r="BP127" s="34"/>
      <c r="BQ127" s="40">
        <f>980*1.18</f>
        <v>1156.3999999999999</v>
      </c>
      <c r="BR127" s="34"/>
      <c r="BS127" s="41">
        <f>BQ127-BC127</f>
        <v>-3643.6040000000003</v>
      </c>
      <c r="BU127" s="46"/>
      <c r="BV127" s="46"/>
    </row>
    <row r="128" spans="1:74" s="4" customFormat="1" hidden="1" x14ac:dyDescent="0.2">
      <c r="A128" s="7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34"/>
      <c r="Q128" s="34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34"/>
      <c r="AC128" s="34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34"/>
      <c r="AO128" s="34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34"/>
      <c r="BA128" s="34"/>
      <c r="BB128" s="12"/>
      <c r="BC128" s="12"/>
      <c r="BD128" s="12"/>
      <c r="BE128" s="12"/>
      <c r="BF128" s="24"/>
      <c r="BG128" s="24"/>
      <c r="BH128" s="12"/>
      <c r="BI128" s="11"/>
      <c r="BJ128" s="12"/>
      <c r="BK128" s="12"/>
      <c r="BL128" s="12"/>
      <c r="BM128" s="12"/>
      <c r="BN128" s="12"/>
      <c r="BO128" s="12"/>
      <c r="BP128" s="12"/>
      <c r="BQ128" s="40"/>
      <c r="BR128" s="12"/>
      <c r="BS128" s="40"/>
      <c r="BU128" s="47"/>
      <c r="BV128" s="47"/>
    </row>
    <row r="129" spans="1:74" s="4" customFormat="1" hidden="1" x14ac:dyDescent="0.2">
      <c r="A129" s="7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34"/>
      <c r="Q129" s="34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34"/>
      <c r="AC129" s="34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34"/>
      <c r="AO129" s="34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34"/>
      <c r="BA129" s="34"/>
      <c r="BB129" s="12"/>
      <c r="BC129" s="12"/>
      <c r="BD129" s="12"/>
      <c r="BE129" s="12"/>
      <c r="BF129" s="24"/>
      <c r="BG129" s="24"/>
      <c r="BH129" s="12"/>
      <c r="BI129" s="11"/>
      <c r="BJ129" s="12"/>
      <c r="BK129" s="12"/>
      <c r="BL129" s="12"/>
      <c r="BM129" s="12"/>
      <c r="BN129" s="12"/>
      <c r="BO129" s="12"/>
      <c r="BP129" s="12"/>
      <c r="BQ129" s="40"/>
      <c r="BR129" s="12"/>
      <c r="BS129" s="40"/>
      <c r="BU129" s="47"/>
      <c r="BV129" s="47"/>
    </row>
    <row r="130" spans="1:74" s="1" customFormat="1" hidden="1" x14ac:dyDescent="0.2">
      <c r="A130" s="55" t="s">
        <v>61</v>
      </c>
      <c r="B130" s="56"/>
      <c r="C130" s="57" t="e">
        <f>C131+C139+C143+C135+#REF!+C147</f>
        <v>#REF!</v>
      </c>
      <c r="D130" s="57"/>
      <c r="E130" s="57" t="e">
        <f>E131+E139+E143+E135+#REF!+E147</f>
        <v>#REF!</v>
      </c>
      <c r="F130" s="57"/>
      <c r="G130" s="57">
        <f>G131+G135+G139+G143+G147</f>
        <v>0</v>
      </c>
      <c r="H130" s="57" t="e">
        <f>H131+H139+H143+H135+#REF!+H147</f>
        <v>#REF!</v>
      </c>
      <c r="I130" s="16"/>
      <c r="J130" s="57">
        <f>J131+J135+J139+J143+J147</f>
        <v>0</v>
      </c>
      <c r="K130" s="57" t="e">
        <f>K131+K139+K143+K135+#REF!+K147</f>
        <v>#REF!</v>
      </c>
      <c r="L130" s="16"/>
      <c r="M130" s="57">
        <f>M131+M135+M139+M143+M147</f>
        <v>0</v>
      </c>
      <c r="N130" s="57" t="e">
        <f>N131+N139+N143+N135+#REF!+N147</f>
        <v>#REF!</v>
      </c>
      <c r="O130" s="16"/>
      <c r="P130" s="57">
        <f>P131+P135+P139+P143+P147</f>
        <v>0</v>
      </c>
      <c r="Q130" s="57" t="e">
        <f>Q131+Q139+Q143+Q135+#REF!+Q147</f>
        <v>#REF!</v>
      </c>
      <c r="R130" s="16"/>
      <c r="S130" s="57">
        <f>S131+S135+S139+S143+S147</f>
        <v>679.30240000000003</v>
      </c>
      <c r="T130" s="57" t="e">
        <f>T131+T139+T143+T135+#REF!+T147</f>
        <v>#REF!</v>
      </c>
      <c r="U130" s="16"/>
      <c r="V130" s="57">
        <f>V131+V135+V139+V143+V147</f>
        <v>3450.0013999999996</v>
      </c>
      <c r="W130" s="57" t="e">
        <f>W131+W139+W143+W135+#REF!+W147</f>
        <v>#REF!</v>
      </c>
      <c r="X130" s="16"/>
      <c r="Y130" s="57">
        <f>Y131+Y135+Y139+Y143+Y147</f>
        <v>0</v>
      </c>
      <c r="Z130" s="57" t="e">
        <f>Z131+Z139+Z143+Z135+#REF!+Z147</f>
        <v>#REF!</v>
      </c>
      <c r="AA130" s="16"/>
      <c r="AB130" s="57">
        <f>AB131+AB135+AB139+AB143+AB147</f>
        <v>4129.3037999999997</v>
      </c>
      <c r="AC130" s="57" t="e">
        <f>AC131+AC139+AC143+AC135+#REF!+AC147</f>
        <v>#REF!</v>
      </c>
      <c r="AD130" s="16"/>
      <c r="AE130" s="57">
        <f>AE131+AE135+AE139+AE143+AE147</f>
        <v>716.36620000000005</v>
      </c>
      <c r="AF130" s="57" t="e">
        <f>AF131+AF139+AF143+AF135+#REF!+AF147</f>
        <v>#REF!</v>
      </c>
      <c r="AG130" s="16"/>
      <c r="AH130" s="57">
        <f>AH131+AH135+AH139+AH143+AH147</f>
        <v>0</v>
      </c>
      <c r="AI130" s="57" t="e">
        <f>AI131+AI139+AI143+AI135+#REF!+AI147</f>
        <v>#REF!</v>
      </c>
      <c r="AJ130" s="16"/>
      <c r="AK130" s="57">
        <f>AK131+AK135+AK139+AK143+AK147</f>
        <v>0</v>
      </c>
      <c r="AL130" s="57" t="e">
        <f>AL131+AL139+AL143+AL135+#REF!+AL147</f>
        <v>#REF!</v>
      </c>
      <c r="AM130" s="16"/>
      <c r="AN130" s="57">
        <f>AN131+AN135+AN139+AN143+AN147</f>
        <v>716.36620000000005</v>
      </c>
      <c r="AO130" s="57" t="e">
        <f>AO131+AO139+AO143+AO135+#REF!+AO147</f>
        <v>#REF!</v>
      </c>
      <c r="AP130" s="16"/>
      <c r="AQ130" s="57">
        <f>AQ131+AQ135+AQ139+AQ143+AQ147</f>
        <v>249.9948</v>
      </c>
      <c r="AR130" s="57" t="e">
        <f>AR131+AR139+AR143+AR135+#REF!+AR147</f>
        <v>#REF!</v>
      </c>
      <c r="AS130" s="16"/>
      <c r="AT130" s="57">
        <f>AT131+AT135+AT139+AT143+AT147</f>
        <v>0</v>
      </c>
      <c r="AU130" s="57" t="e">
        <f>AU131+AU139+AU143+AU135+#REF!+AU147</f>
        <v>#REF!</v>
      </c>
      <c r="AV130" s="16"/>
      <c r="AW130" s="57">
        <f>AW131+AW135+AW139+AW143+AW147</f>
        <v>0</v>
      </c>
      <c r="AX130" s="57" t="e">
        <f>AX131+AX139+AX143+AX135+#REF!+AX147</f>
        <v>#REF!</v>
      </c>
      <c r="AY130" s="16"/>
      <c r="AZ130" s="57">
        <f>AZ131+AZ135+AZ139+AZ143+AZ147</f>
        <v>249.9948</v>
      </c>
      <c r="BA130" s="57" t="e">
        <f>BA131+BA139+BA143+BA135+#REF!+BA147</f>
        <v>#REF!</v>
      </c>
      <c r="BB130" s="16"/>
      <c r="BC130" s="57">
        <f>BC131+BC135+BC139+BC143+BC147</f>
        <v>5095.6647999999986</v>
      </c>
      <c r="BD130" s="15" t="e">
        <f>BD131+BD139+BD143+BD135+#REF!+BD147</f>
        <v>#REF!</v>
      </c>
      <c r="BE130" s="16"/>
      <c r="BF130" s="20"/>
      <c r="BG130" s="20"/>
      <c r="BH130" s="16"/>
      <c r="BI130" s="20"/>
      <c r="BJ130" s="16"/>
      <c r="BK130" s="16"/>
      <c r="BL130" s="15">
        <f t="shared" ref="BL130:BM133" si="31">P130+AB130+AN130</f>
        <v>4845.67</v>
      </c>
      <c r="BM130" s="15" t="e">
        <f t="shared" si="31"/>
        <v>#REF!</v>
      </c>
      <c r="BN130" s="15">
        <f t="shared" ref="BN130:BO133" si="32">AZ130</f>
        <v>249.9948</v>
      </c>
      <c r="BO130" s="15" t="e">
        <f t="shared" si="32"/>
        <v>#REF!</v>
      </c>
      <c r="BP130" s="16"/>
      <c r="BQ130" s="15" t="e">
        <f>BQ131+BQ139+BQ143+BQ135+#REF!+BQ147</f>
        <v>#REF!</v>
      </c>
      <c r="BR130" s="16"/>
      <c r="BS130" s="15" t="e">
        <f>BS131+BS139+BS143+BS135+#REF!+BS147</f>
        <v>#REF!</v>
      </c>
      <c r="BU130" s="46"/>
      <c r="BV130" s="46"/>
    </row>
    <row r="131" spans="1:74" s="1" customFormat="1" hidden="1" x14ac:dyDescent="0.2">
      <c r="A131" s="43" t="s">
        <v>17</v>
      </c>
      <c r="B131" s="3"/>
      <c r="C131" s="16" t="e">
        <f>SUM(C133:C134)-#REF!</f>
        <v>#REF!</v>
      </c>
      <c r="D131" s="16"/>
      <c r="E131" s="16" t="e">
        <f>BC131-C131</f>
        <v>#REF!</v>
      </c>
      <c r="F131" s="16"/>
      <c r="G131" s="16">
        <f>SUM(G133:G134)</f>
        <v>0</v>
      </c>
      <c r="H131" s="16">
        <f>SUM(H133:H134)</f>
        <v>0</v>
      </c>
      <c r="I131" s="16"/>
      <c r="J131" s="16">
        <f>SUM(J133:J134)</f>
        <v>0</v>
      </c>
      <c r="K131" s="16">
        <f>SUM(K133:K134)</f>
        <v>0</v>
      </c>
      <c r="L131" s="16"/>
      <c r="M131" s="16">
        <f>SUM(M133:M134)</f>
        <v>0</v>
      </c>
      <c r="N131" s="16">
        <f>SUM(N133:N134)</f>
        <v>0</v>
      </c>
      <c r="O131" s="16"/>
      <c r="P131" s="16">
        <f>SUM(P133:P134)</f>
        <v>0</v>
      </c>
      <c r="Q131" s="16">
        <f>SUM(Q133:Q134)</f>
        <v>0</v>
      </c>
      <c r="R131" s="16"/>
      <c r="S131" s="16">
        <f>SUM(S133:S134)</f>
        <v>0</v>
      </c>
      <c r="T131" s="16">
        <f>SUM(T133:T134)</f>
        <v>0</v>
      </c>
      <c r="U131" s="16"/>
      <c r="V131" s="16">
        <f>SUM(V133:V134)</f>
        <v>0</v>
      </c>
      <c r="W131" s="16">
        <f>SUM(W133:W134)</f>
        <v>0</v>
      </c>
      <c r="X131" s="16"/>
      <c r="Y131" s="16">
        <f>SUM(Y133:Y134)</f>
        <v>0</v>
      </c>
      <c r="Z131" s="16">
        <f>SUM(Z133:Z134)</f>
        <v>0</v>
      </c>
      <c r="AA131" s="16"/>
      <c r="AB131" s="16">
        <f>SUM(AB133:AB134)</f>
        <v>0</v>
      </c>
      <c r="AC131" s="16">
        <f>SUM(AC133:AC134)</f>
        <v>0</v>
      </c>
      <c r="AD131" s="16"/>
      <c r="AE131" s="16">
        <f>SUM(AE133:AE134)</f>
        <v>0</v>
      </c>
      <c r="AF131" s="18">
        <f>SUM(AF133:AF134)</f>
        <v>0</v>
      </c>
      <c r="AG131" s="16"/>
      <c r="AH131" s="16">
        <f>SUM(AH133:AH134)</f>
        <v>0</v>
      </c>
      <c r="AI131" s="18">
        <f>SUM(AI133:AI134)</f>
        <v>0</v>
      </c>
      <c r="AJ131" s="16"/>
      <c r="AK131" s="16">
        <f>SUM(AK133:AK134)</f>
        <v>0</v>
      </c>
      <c r="AL131" s="18">
        <f>SUM(AL133:AL134)</f>
        <v>0</v>
      </c>
      <c r="AM131" s="16"/>
      <c r="AN131" s="16">
        <f>SUM(AN133:AN134)</f>
        <v>0</v>
      </c>
      <c r="AO131" s="18">
        <f>SUM(AO133:AO134)</f>
        <v>0</v>
      </c>
      <c r="AP131" s="16"/>
      <c r="AQ131" s="16">
        <f>SUM(AQ133:AQ134)</f>
        <v>0</v>
      </c>
      <c r="AR131" s="18">
        <f>SUM(AR133:AR134)</f>
        <v>0</v>
      </c>
      <c r="AS131" s="16"/>
      <c r="AT131" s="16">
        <f>SUM(AT133:AT134)</f>
        <v>0</v>
      </c>
      <c r="AU131" s="18">
        <f>SUM(AU133:AU134)</f>
        <v>0</v>
      </c>
      <c r="AV131" s="16"/>
      <c r="AW131" s="16">
        <f>SUM(AW133:AW134)</f>
        <v>0</v>
      </c>
      <c r="AX131" s="18">
        <f>SUM(AX133:AX134)</f>
        <v>0</v>
      </c>
      <c r="AY131" s="16"/>
      <c r="AZ131" s="16">
        <f>SUM(AZ133:AZ134)</f>
        <v>0</v>
      </c>
      <c r="BA131" s="18">
        <f>SUM(BA133:BA134)</f>
        <v>0</v>
      </c>
      <c r="BB131" s="16"/>
      <c r="BC131" s="16">
        <f>SUM(BC133:BC134)</f>
        <v>0</v>
      </c>
      <c r="BD131" s="18">
        <f>SUM(BD133:BD134)</f>
        <v>0</v>
      </c>
      <c r="BE131" s="16"/>
      <c r="BF131" s="22"/>
      <c r="BG131" s="22"/>
      <c r="BH131" s="16"/>
      <c r="BI131" s="22"/>
      <c r="BJ131" s="16"/>
      <c r="BK131" s="16"/>
      <c r="BL131" s="18">
        <f t="shared" si="31"/>
        <v>0</v>
      </c>
      <c r="BM131" s="18">
        <f t="shared" si="31"/>
        <v>0</v>
      </c>
      <c r="BN131" s="18">
        <f t="shared" si="32"/>
        <v>0</v>
      </c>
      <c r="BO131" s="18">
        <f t="shared" si="32"/>
        <v>0</v>
      </c>
      <c r="BP131" s="16"/>
      <c r="BQ131" s="38"/>
      <c r="BR131" s="16"/>
      <c r="BS131" s="38"/>
      <c r="BU131" s="46"/>
      <c r="BV131" s="46"/>
    </row>
    <row r="132" spans="1:74" s="31" customFormat="1" hidden="1" x14ac:dyDescent="0.2">
      <c r="A132" s="26" t="s">
        <v>29</v>
      </c>
      <c r="B132" s="27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8"/>
      <c r="AG132" s="29"/>
      <c r="AH132" s="29"/>
      <c r="AI132" s="28"/>
      <c r="AJ132" s="29"/>
      <c r="AK132" s="29"/>
      <c r="AL132" s="28"/>
      <c r="AM132" s="29"/>
      <c r="AN132" s="29"/>
      <c r="AO132" s="28"/>
      <c r="AP132" s="29"/>
      <c r="AQ132" s="29"/>
      <c r="AR132" s="28"/>
      <c r="AS132" s="29"/>
      <c r="AT132" s="29"/>
      <c r="AU132" s="28"/>
      <c r="AV132" s="29"/>
      <c r="AW132" s="29"/>
      <c r="AX132" s="28"/>
      <c r="AY132" s="29"/>
      <c r="AZ132" s="29"/>
      <c r="BA132" s="28"/>
      <c r="BB132" s="29"/>
      <c r="BC132" s="28"/>
      <c r="BD132" s="28"/>
      <c r="BE132" s="29"/>
      <c r="BF132" s="24"/>
      <c r="BG132" s="30"/>
      <c r="BH132" s="29"/>
      <c r="BI132" s="30"/>
      <c r="BJ132" s="29"/>
      <c r="BK132" s="29"/>
      <c r="BL132" s="18">
        <f t="shared" si="31"/>
        <v>0</v>
      </c>
      <c r="BM132" s="18">
        <f t="shared" si="31"/>
        <v>0</v>
      </c>
      <c r="BN132" s="18">
        <f t="shared" si="32"/>
        <v>0</v>
      </c>
      <c r="BO132" s="18">
        <f t="shared" si="32"/>
        <v>0</v>
      </c>
      <c r="BP132" s="29"/>
      <c r="BQ132" s="39"/>
      <c r="BR132" s="29"/>
      <c r="BS132" s="39"/>
      <c r="BU132" s="46"/>
      <c r="BV132" s="46"/>
    </row>
    <row r="133" spans="1:74" s="4" customFormat="1" hidden="1" x14ac:dyDescent="0.2">
      <c r="A133" s="25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34">
        <f>G133+J133+M133</f>
        <v>0</v>
      </c>
      <c r="Q133" s="34">
        <f>H133+K133+N133</f>
        <v>0</v>
      </c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34">
        <f>S133+V133+Y133</f>
        <v>0</v>
      </c>
      <c r="AC133" s="34">
        <f>T133+W133+Z133</f>
        <v>0</v>
      </c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34">
        <f>AE133+AH133+AK133</f>
        <v>0</v>
      </c>
      <c r="AO133" s="34">
        <f>AF133+AI133+AL133</f>
        <v>0</v>
      </c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34">
        <f>AQ133+AT133+AW133</f>
        <v>0</v>
      </c>
      <c r="BA133" s="12"/>
      <c r="BB133" s="12"/>
      <c r="BC133" s="12">
        <f>P133+AB133+AN133+AZ133</f>
        <v>0</v>
      </c>
      <c r="BD133" s="12">
        <f>Q133+AC133+AO133+BA133</f>
        <v>0</v>
      </c>
      <c r="BE133" s="12"/>
      <c r="BF133" s="24" t="s">
        <v>11</v>
      </c>
      <c r="BG133" s="24"/>
      <c r="BH133" s="12"/>
      <c r="BI133" s="24"/>
      <c r="BJ133" s="12"/>
      <c r="BK133" s="12"/>
      <c r="BL133" s="12">
        <f t="shared" si="31"/>
        <v>0</v>
      </c>
      <c r="BM133" s="12">
        <f t="shared" si="31"/>
        <v>0</v>
      </c>
      <c r="BN133" s="12">
        <f t="shared" si="32"/>
        <v>0</v>
      </c>
      <c r="BO133" s="12">
        <f t="shared" si="32"/>
        <v>0</v>
      </c>
      <c r="BP133" s="12"/>
      <c r="BQ133" s="40"/>
      <c r="BR133" s="12"/>
      <c r="BS133" s="40"/>
      <c r="BU133" s="46"/>
      <c r="BV133" s="46"/>
    </row>
    <row r="134" spans="1:74" s="4" customFormat="1" hidden="1" x14ac:dyDescent="0.2">
      <c r="A134" s="25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34"/>
      <c r="Q134" s="34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34"/>
      <c r="AC134" s="34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34"/>
      <c r="AO134" s="34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34"/>
      <c r="BA134" s="12"/>
      <c r="BB134" s="12"/>
      <c r="BC134" s="12"/>
      <c r="BD134" s="12"/>
      <c r="BE134" s="12"/>
      <c r="BF134" s="24" t="s">
        <v>11</v>
      </c>
      <c r="BG134" s="24"/>
      <c r="BH134" s="12"/>
      <c r="BI134" s="24"/>
      <c r="BJ134" s="12"/>
      <c r="BK134" s="12"/>
      <c r="BL134" s="12"/>
      <c r="BM134" s="12"/>
      <c r="BN134" s="12"/>
      <c r="BO134" s="12"/>
      <c r="BP134" s="12"/>
      <c r="BQ134" s="40"/>
      <c r="BR134" s="12"/>
      <c r="BS134" s="40"/>
      <c r="BU134" s="46"/>
      <c r="BV134" s="46"/>
    </row>
    <row r="135" spans="1:74" s="3" customFormat="1" hidden="1" x14ac:dyDescent="0.2">
      <c r="A135" s="8" t="s">
        <v>9</v>
      </c>
      <c r="C135" s="16">
        <f>SUM(C137:C137)</f>
        <v>328.70830399995998</v>
      </c>
      <c r="D135" s="16"/>
      <c r="E135" s="16">
        <f>BC135-C135</f>
        <v>-249.41230399995999</v>
      </c>
      <c r="F135" s="16"/>
      <c r="G135" s="16">
        <f>SUM(G137:G137)</f>
        <v>0</v>
      </c>
      <c r="H135" s="16">
        <f>SUM(H137:H137)</f>
        <v>0</v>
      </c>
      <c r="I135" s="16"/>
      <c r="J135" s="16">
        <f>SUM(J137:J137)</f>
        <v>0</v>
      </c>
      <c r="K135" s="16">
        <f>SUM(K137:K137)</f>
        <v>0</v>
      </c>
      <c r="L135" s="16"/>
      <c r="M135" s="16">
        <f>SUM(M137:M137)</f>
        <v>0</v>
      </c>
      <c r="N135" s="16">
        <f>SUM(N137:N137)</f>
        <v>0</v>
      </c>
      <c r="O135" s="16"/>
      <c r="P135" s="16">
        <f>SUM(P137:P137)</f>
        <v>0</v>
      </c>
      <c r="Q135" s="16">
        <f>SUM(Q137:Q137)</f>
        <v>0</v>
      </c>
      <c r="R135" s="16"/>
      <c r="S135" s="16">
        <f>SUM(S137:S137)</f>
        <v>79.295999999999992</v>
      </c>
      <c r="T135" s="16">
        <f>SUM(T137:T137)</f>
        <v>0</v>
      </c>
      <c r="U135" s="16"/>
      <c r="V135" s="16">
        <f>SUM(V137:V137)</f>
        <v>0</v>
      </c>
      <c r="W135" s="16">
        <f>SUM(W137:W137)</f>
        <v>0</v>
      </c>
      <c r="X135" s="16"/>
      <c r="Y135" s="16">
        <f>SUM(Y137:Y137)</f>
        <v>0</v>
      </c>
      <c r="Z135" s="16">
        <f>SUM(Z137:Z137)</f>
        <v>0</v>
      </c>
      <c r="AA135" s="16"/>
      <c r="AB135" s="16">
        <f>SUM(AB137:AB137)</f>
        <v>79.295999999999992</v>
      </c>
      <c r="AC135" s="16">
        <f>SUM(AC137:AC137)</f>
        <v>0</v>
      </c>
      <c r="AD135" s="16"/>
      <c r="AE135" s="16">
        <f>SUM(AE137:AE137)</f>
        <v>0</v>
      </c>
      <c r="AF135" s="16">
        <f>SUM(AF137:AF137)</f>
        <v>0</v>
      </c>
      <c r="AG135" s="16"/>
      <c r="AH135" s="16">
        <f>SUM(AH137:AH137)</f>
        <v>0</v>
      </c>
      <c r="AI135" s="16">
        <f>SUM(AI137:AI137)</f>
        <v>0</v>
      </c>
      <c r="AJ135" s="16"/>
      <c r="AK135" s="16">
        <f>SUM(AK137:AK137)</f>
        <v>0</v>
      </c>
      <c r="AL135" s="16">
        <f>SUM(AL137:AL137)</f>
        <v>0</v>
      </c>
      <c r="AM135" s="16"/>
      <c r="AN135" s="16">
        <f>SUM(AN137:AN137)</f>
        <v>0</v>
      </c>
      <c r="AO135" s="16">
        <f>SUM(AO137:AO137)</f>
        <v>0</v>
      </c>
      <c r="AP135" s="16"/>
      <c r="AQ135" s="16">
        <f>SUM(AQ137:AQ137)</f>
        <v>0</v>
      </c>
      <c r="AR135" s="16">
        <f>SUM(AR137:AR137)</f>
        <v>0</v>
      </c>
      <c r="AS135" s="16"/>
      <c r="AT135" s="16">
        <f>SUM(AT137:AT137)</f>
        <v>0</v>
      </c>
      <c r="AU135" s="16">
        <f>SUM(AU137:AU137)</f>
        <v>0</v>
      </c>
      <c r="AV135" s="16"/>
      <c r="AW135" s="16">
        <f>SUM(AW137:AW137)</f>
        <v>0</v>
      </c>
      <c r="AX135" s="16">
        <f>SUM(AX137:AX137)</f>
        <v>0</v>
      </c>
      <c r="AY135" s="16"/>
      <c r="AZ135" s="16">
        <f>SUM(AZ137:AZ137)</f>
        <v>0</v>
      </c>
      <c r="BA135" s="16">
        <f>SUM(BA137:BA137)</f>
        <v>0</v>
      </c>
      <c r="BB135" s="16"/>
      <c r="BC135" s="16">
        <f>SUM(BC137:BC137)</f>
        <v>79.295999999999992</v>
      </c>
      <c r="BD135" s="16">
        <f>SUM(BD137:BD137)</f>
        <v>0</v>
      </c>
      <c r="BE135" s="16"/>
      <c r="BF135" s="23"/>
      <c r="BG135" s="23"/>
      <c r="BH135" s="16"/>
      <c r="BI135" s="23"/>
      <c r="BJ135" s="16"/>
      <c r="BK135" s="16"/>
      <c r="BL135" s="33">
        <f t="shared" ref="BL135:BL140" si="33">P135+AB135+AN135</f>
        <v>79.295999999999992</v>
      </c>
      <c r="BM135" s="16">
        <f t="shared" ref="BM135:BM140" si="34">Q135+AC135+AO135</f>
        <v>0</v>
      </c>
      <c r="BN135" s="16">
        <f t="shared" ref="BN135:BN140" si="35">AZ135</f>
        <v>0</v>
      </c>
      <c r="BO135" s="16">
        <f t="shared" ref="BO135:BO140" si="36">BA135</f>
        <v>0</v>
      </c>
      <c r="BP135" s="16"/>
      <c r="BQ135" s="40"/>
      <c r="BR135" s="16"/>
      <c r="BS135" s="40"/>
      <c r="BU135" s="46"/>
      <c r="BV135" s="46"/>
    </row>
    <row r="136" spans="1:74" s="3" customFormat="1" hidden="1" x14ac:dyDescent="0.2">
      <c r="A136" s="26" t="s">
        <v>29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23"/>
      <c r="BG136" s="23"/>
      <c r="BH136" s="16"/>
      <c r="BI136" s="23"/>
      <c r="BJ136" s="16"/>
      <c r="BK136" s="16"/>
      <c r="BL136" s="16">
        <f t="shared" si="33"/>
        <v>0</v>
      </c>
      <c r="BM136" s="16">
        <f t="shared" si="34"/>
        <v>0</v>
      </c>
      <c r="BN136" s="16">
        <f t="shared" si="35"/>
        <v>0</v>
      </c>
      <c r="BO136" s="16">
        <f t="shared" si="36"/>
        <v>0</v>
      </c>
      <c r="BP136" s="16"/>
      <c r="BQ136" s="40"/>
      <c r="BR136" s="16"/>
      <c r="BS136" s="40"/>
      <c r="BU136" s="46"/>
      <c r="BV136" s="46"/>
    </row>
    <row r="137" spans="1:74" s="4" customFormat="1" ht="12.75" hidden="1" customHeight="1" x14ac:dyDescent="0.2">
      <c r="A137" s="25" t="s">
        <v>55</v>
      </c>
      <c r="C137" s="12">
        <v>328.70830399995998</v>
      </c>
      <c r="D137" s="12"/>
      <c r="E137" s="12">
        <f>BC137-C137</f>
        <v>-249.41230399995999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34">
        <f>G137+J137+M137</f>
        <v>0</v>
      </c>
      <c r="Q137" s="34">
        <f>H137+K137+N137</f>
        <v>0</v>
      </c>
      <c r="R137" s="12"/>
      <c r="S137" s="12">
        <v>79.295999999999992</v>
      </c>
      <c r="T137" s="12"/>
      <c r="U137" s="12"/>
      <c r="V137" s="12"/>
      <c r="W137" s="12"/>
      <c r="X137" s="12"/>
      <c r="Y137" s="12"/>
      <c r="Z137" s="12"/>
      <c r="AA137" s="12"/>
      <c r="AB137" s="34">
        <f>S137+V137+Y137</f>
        <v>79.295999999999992</v>
      </c>
      <c r="AC137" s="34">
        <f>T137+W137+Z137</f>
        <v>0</v>
      </c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34">
        <f>AE137+AH137+AK137</f>
        <v>0</v>
      </c>
      <c r="AO137" s="34">
        <f>AF137+AI137+AL137</f>
        <v>0</v>
      </c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34">
        <f>AQ137+AT137+AW137</f>
        <v>0</v>
      </c>
      <c r="BA137" s="34">
        <f>AR137+AU137+AX137</f>
        <v>0</v>
      </c>
      <c r="BB137" s="12"/>
      <c r="BC137" s="12">
        <f>P137+AB137+AN137+AZ137</f>
        <v>79.295999999999992</v>
      </c>
      <c r="BD137" s="12">
        <f>Q137+AC137+AO137+BA137</f>
        <v>0</v>
      </c>
      <c r="BE137" s="12"/>
      <c r="BF137" s="24" t="s">
        <v>11</v>
      </c>
      <c r="BG137" s="24"/>
      <c r="BH137" s="12"/>
      <c r="BI137" s="24"/>
      <c r="BJ137" s="12"/>
      <c r="BK137" s="12"/>
      <c r="BL137" s="12">
        <f t="shared" si="33"/>
        <v>79.295999999999992</v>
      </c>
      <c r="BM137" s="12">
        <f t="shared" si="34"/>
        <v>0</v>
      </c>
      <c r="BN137" s="12">
        <f t="shared" si="35"/>
        <v>0</v>
      </c>
      <c r="BO137" s="12">
        <f t="shared" si="36"/>
        <v>0</v>
      </c>
      <c r="BP137" s="12"/>
      <c r="BQ137" s="40"/>
      <c r="BR137" s="12"/>
      <c r="BS137" s="40"/>
      <c r="BU137" s="47"/>
      <c r="BV137" s="47"/>
    </row>
    <row r="138" spans="1:74" s="4" customFormat="1" hidden="1" x14ac:dyDescent="0.2">
      <c r="A138" s="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24"/>
      <c r="BG138" s="24"/>
      <c r="BH138" s="12"/>
      <c r="BI138" s="24"/>
      <c r="BJ138" s="12"/>
      <c r="BK138" s="12"/>
      <c r="BL138" s="12">
        <f t="shared" si="33"/>
        <v>0</v>
      </c>
      <c r="BM138" s="12">
        <f t="shared" si="34"/>
        <v>0</v>
      </c>
      <c r="BN138" s="12">
        <f t="shared" si="35"/>
        <v>0</v>
      </c>
      <c r="BO138" s="12">
        <f t="shared" si="36"/>
        <v>0</v>
      </c>
      <c r="BP138" s="12"/>
      <c r="BQ138" s="40"/>
      <c r="BR138" s="12"/>
      <c r="BS138" s="40"/>
      <c r="BU138" s="46"/>
      <c r="BV138" s="46"/>
    </row>
    <row r="139" spans="1:74" s="3" customFormat="1" hidden="1" x14ac:dyDescent="0.2">
      <c r="A139" s="8" t="s">
        <v>7</v>
      </c>
      <c r="C139" s="16" t="e">
        <f>SUM(#REF!)-#REF!+SUM(C141:C142)</f>
        <v>#REF!</v>
      </c>
      <c r="D139" s="16"/>
      <c r="E139" s="16" t="e">
        <f>BC139-C139</f>
        <v>#REF!</v>
      </c>
      <c r="F139" s="16"/>
      <c r="G139" s="16">
        <f>SUM(G141:G142)</f>
        <v>0</v>
      </c>
      <c r="H139" s="16">
        <f>SUM(H141:H142)</f>
        <v>0</v>
      </c>
      <c r="I139" s="16"/>
      <c r="J139" s="16">
        <f>SUM(J141:J142)</f>
        <v>0</v>
      </c>
      <c r="K139" s="16">
        <f>SUM(K141:K142)</f>
        <v>0</v>
      </c>
      <c r="L139" s="16"/>
      <c r="M139" s="16">
        <f>SUM(M141:M142)</f>
        <v>0</v>
      </c>
      <c r="N139" s="16">
        <f>SUM(N141:N142)</f>
        <v>0</v>
      </c>
      <c r="O139" s="16"/>
      <c r="P139" s="16">
        <f>SUM(P141:P142)</f>
        <v>0</v>
      </c>
      <c r="Q139" s="16">
        <f>SUM(Q141:Q142)</f>
        <v>0</v>
      </c>
      <c r="R139" s="16"/>
      <c r="S139" s="16">
        <f>SUM(S141:S142)</f>
        <v>600.00639999999999</v>
      </c>
      <c r="T139" s="16">
        <f>SUM(T141:T142)</f>
        <v>0</v>
      </c>
      <c r="U139" s="16"/>
      <c r="V139" s="16">
        <f>SUM(V141:V142)</f>
        <v>0</v>
      </c>
      <c r="W139" s="16">
        <f>SUM(W141:W142)</f>
        <v>0</v>
      </c>
      <c r="X139" s="16"/>
      <c r="Y139" s="16">
        <f>SUM(Y141:Y142)</f>
        <v>0</v>
      </c>
      <c r="Z139" s="16">
        <f>SUM(Z141:Z142)</f>
        <v>0</v>
      </c>
      <c r="AA139" s="16"/>
      <c r="AB139" s="16">
        <f>SUM(AB141:AB142)</f>
        <v>600.00639999999999</v>
      </c>
      <c r="AC139" s="16">
        <f>SUM(AC141:AC142)</f>
        <v>0</v>
      </c>
      <c r="AD139" s="16"/>
      <c r="AE139" s="16">
        <f>SUM(AE141:AE142)</f>
        <v>0</v>
      </c>
      <c r="AF139" s="16">
        <f>SUM(AF141:AF142)</f>
        <v>0</v>
      </c>
      <c r="AG139" s="16"/>
      <c r="AH139" s="16">
        <f>SUM(AH141:AH142)</f>
        <v>0</v>
      </c>
      <c r="AI139" s="16">
        <f>SUM(AI141:AI142)</f>
        <v>0</v>
      </c>
      <c r="AJ139" s="16"/>
      <c r="AK139" s="16">
        <f>SUM(AK141:AK142)</f>
        <v>0</v>
      </c>
      <c r="AL139" s="16">
        <f>SUM(AL141:AL142)</f>
        <v>0</v>
      </c>
      <c r="AM139" s="16"/>
      <c r="AN139" s="16">
        <f>SUM(AN141:AN142)</f>
        <v>0</v>
      </c>
      <c r="AO139" s="16">
        <f>SUM(AO141:AO142)</f>
        <v>0</v>
      </c>
      <c r="AP139" s="16"/>
      <c r="AQ139" s="16">
        <f>SUM(AQ141:AQ142)</f>
        <v>0</v>
      </c>
      <c r="AR139" s="16">
        <f>SUM(AR141:AR142)</f>
        <v>0</v>
      </c>
      <c r="AS139" s="16"/>
      <c r="AT139" s="16">
        <f>SUM(AT141:AT142)</f>
        <v>0</v>
      </c>
      <c r="AU139" s="16">
        <f>SUM(AU141:AU142)</f>
        <v>0</v>
      </c>
      <c r="AV139" s="16"/>
      <c r="AW139" s="16">
        <f>SUM(AW141:AW142)</f>
        <v>0</v>
      </c>
      <c r="AX139" s="16">
        <f>SUM(AX141:AX142)</f>
        <v>0</v>
      </c>
      <c r="AY139" s="16"/>
      <c r="AZ139" s="16">
        <f>SUM(AZ141:AZ142)</f>
        <v>0</v>
      </c>
      <c r="BA139" s="16">
        <f>SUM(BA141:BA142)</f>
        <v>0</v>
      </c>
      <c r="BB139" s="16"/>
      <c r="BC139" s="16">
        <f>SUM(BC141:BC142)</f>
        <v>600.00639999999999</v>
      </c>
      <c r="BD139" s="16">
        <f>SUM(BD141:BD142)</f>
        <v>0</v>
      </c>
      <c r="BE139" s="16"/>
      <c r="BF139" s="24"/>
      <c r="BG139" s="24"/>
      <c r="BH139" s="16"/>
      <c r="BI139" s="24"/>
      <c r="BJ139" s="16"/>
      <c r="BK139" s="16"/>
      <c r="BL139" s="16">
        <f t="shared" si="33"/>
        <v>600.00639999999999</v>
      </c>
      <c r="BM139" s="16">
        <f t="shared" si="34"/>
        <v>0</v>
      </c>
      <c r="BN139" s="16">
        <f t="shared" si="35"/>
        <v>0</v>
      </c>
      <c r="BO139" s="16">
        <f t="shared" si="36"/>
        <v>0</v>
      </c>
      <c r="BP139" s="16"/>
      <c r="BQ139" s="16">
        <f>SUM(BQ141:BQ142)</f>
        <v>27730</v>
      </c>
      <c r="BR139" s="16"/>
      <c r="BS139" s="16" t="e">
        <f>SUM(BS141:BS142)</f>
        <v>#REF!</v>
      </c>
      <c r="BU139" s="46"/>
      <c r="BV139" s="46"/>
    </row>
    <row r="140" spans="1:74" s="3" customFormat="1" hidden="1" x14ac:dyDescent="0.2">
      <c r="A140" s="26" t="s">
        <v>29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23"/>
      <c r="BG140" s="23"/>
      <c r="BH140" s="16"/>
      <c r="BI140" s="23"/>
      <c r="BJ140" s="16"/>
      <c r="BK140" s="16"/>
      <c r="BL140" s="16">
        <f t="shared" si="33"/>
        <v>0</v>
      </c>
      <c r="BM140" s="16">
        <f t="shared" si="34"/>
        <v>0</v>
      </c>
      <c r="BN140" s="16">
        <f t="shared" si="35"/>
        <v>0</v>
      </c>
      <c r="BO140" s="16">
        <f t="shared" si="36"/>
        <v>0</v>
      </c>
      <c r="BP140" s="16"/>
      <c r="BQ140" s="40"/>
      <c r="BR140" s="16"/>
      <c r="BS140" s="40"/>
      <c r="BU140" s="46"/>
      <c r="BV140" s="46"/>
    </row>
    <row r="141" spans="1:74" s="3" customFormat="1" hidden="1" x14ac:dyDescent="0.2">
      <c r="A141" s="25" t="s">
        <v>67</v>
      </c>
      <c r="C141" s="34">
        <v>10075.076000000001</v>
      </c>
      <c r="D141" s="34"/>
      <c r="E141" s="12">
        <f>BC141-C141</f>
        <v>-9475.0696000000007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>
        <f>G141+J141+M141</f>
        <v>0</v>
      </c>
      <c r="Q141" s="34">
        <f>H141+K141+N141</f>
        <v>0</v>
      </c>
      <c r="R141" s="34"/>
      <c r="S141" s="34">
        <f>508.48*1.18</f>
        <v>600.00639999999999</v>
      </c>
      <c r="T141" s="34"/>
      <c r="U141" s="34"/>
      <c r="V141" s="34"/>
      <c r="W141" s="34"/>
      <c r="X141" s="34"/>
      <c r="Y141" s="34"/>
      <c r="Z141" s="34"/>
      <c r="AA141" s="34"/>
      <c r="AB141" s="34">
        <f>S141+V141+Y141</f>
        <v>600.00639999999999</v>
      </c>
      <c r="AC141" s="34">
        <f>T141+W141+Z141</f>
        <v>0</v>
      </c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>
        <f>AE141+AH141+AK141</f>
        <v>0</v>
      </c>
      <c r="AO141" s="34">
        <f>AF141+AI141+AL141</f>
        <v>0</v>
      </c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>
        <f>AQ141+AT141+AW141</f>
        <v>0</v>
      </c>
      <c r="BA141" s="34">
        <f>AR141+AU141+AX141</f>
        <v>0</v>
      </c>
      <c r="BB141" s="34"/>
      <c r="BC141" s="12">
        <f>P141+AB141+AN141+AZ141</f>
        <v>600.00639999999999</v>
      </c>
      <c r="BD141" s="12">
        <f>Q141+AC141+AO141+BA141</f>
        <v>0</v>
      </c>
      <c r="BE141" s="34"/>
      <c r="BF141" s="24" t="s">
        <v>11</v>
      </c>
      <c r="BG141" s="24"/>
      <c r="BH141" s="16"/>
      <c r="BI141" s="24"/>
      <c r="BJ141" s="16"/>
      <c r="BK141" s="16"/>
      <c r="BL141" s="16"/>
      <c r="BM141" s="16"/>
      <c r="BN141" s="16"/>
      <c r="BO141" s="16"/>
      <c r="BP141" s="34"/>
      <c r="BQ141" s="40">
        <f>10000*1.18</f>
        <v>11800</v>
      </c>
      <c r="BR141" s="34"/>
      <c r="BS141" s="41">
        <f>BQ141-BC141</f>
        <v>11199.9936</v>
      </c>
      <c r="BU141" s="46"/>
      <c r="BV141" s="46"/>
    </row>
    <row r="142" spans="1:74" s="3" customFormat="1" hidden="1" x14ac:dyDescent="0.2">
      <c r="A142" s="9"/>
      <c r="C142" s="34">
        <v>2684.1</v>
      </c>
      <c r="D142" s="34"/>
      <c r="E142" s="12">
        <f>BC142-C142</f>
        <v>-2684.1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12">
        <f>AR142+AU142+AX142</f>
        <v>0</v>
      </c>
      <c r="BB142" s="34"/>
      <c r="BC142" s="12">
        <f>P142+AB142+AN142+AZ142</f>
        <v>0</v>
      </c>
      <c r="BD142" s="12">
        <f>Q142+AC142+AO142+BA142</f>
        <v>0</v>
      </c>
      <c r="BE142" s="34"/>
      <c r="BF142" s="24"/>
      <c r="BG142" s="24"/>
      <c r="BH142" s="16"/>
      <c r="BI142" s="24"/>
      <c r="BJ142" s="16"/>
      <c r="BK142" s="16"/>
      <c r="BL142" s="16"/>
      <c r="BM142" s="16"/>
      <c r="BN142" s="16"/>
      <c r="BO142" s="16"/>
      <c r="BP142" s="34"/>
      <c r="BQ142" s="40">
        <f>13500*1.18</f>
        <v>15930</v>
      </c>
      <c r="BR142" s="34"/>
      <c r="BS142" s="41" t="e">
        <f>BQ142-BC142-#REF!-#REF!</f>
        <v>#REF!</v>
      </c>
      <c r="BU142" s="46"/>
      <c r="BV142" s="46"/>
    </row>
    <row r="143" spans="1:74" s="3" customFormat="1" hidden="1" x14ac:dyDescent="0.2">
      <c r="A143" s="8" t="s">
        <v>6</v>
      </c>
      <c r="C143" s="16">
        <f>SUM(C144:C145)</f>
        <v>1388</v>
      </c>
      <c r="D143" s="16"/>
      <c r="E143" s="16">
        <f>BC143-C143</f>
        <v>-1388</v>
      </c>
      <c r="F143" s="16"/>
      <c r="G143" s="16">
        <f>SUM(G145:G146)</f>
        <v>0</v>
      </c>
      <c r="H143" s="16">
        <f>SUM(H144:H145)</f>
        <v>0</v>
      </c>
      <c r="I143" s="16"/>
      <c r="J143" s="16">
        <f>SUM(J145:J146)</f>
        <v>0</v>
      </c>
      <c r="K143" s="16">
        <f>SUM(K144:K145)</f>
        <v>0</v>
      </c>
      <c r="L143" s="16"/>
      <c r="M143" s="16">
        <f>SUM(M145:M146)</f>
        <v>0</v>
      </c>
      <c r="N143" s="16">
        <f>SUM(N144:N145)</f>
        <v>0</v>
      </c>
      <c r="O143" s="16"/>
      <c r="P143" s="16">
        <f>SUM(P145:P146)</f>
        <v>0</v>
      </c>
      <c r="Q143" s="16">
        <f>SUM(Q144:Q145)</f>
        <v>0</v>
      </c>
      <c r="R143" s="16"/>
      <c r="S143" s="16">
        <f>SUM(S145:S146)</f>
        <v>0</v>
      </c>
      <c r="T143" s="16">
        <f>SUM(T144:T145)</f>
        <v>0</v>
      </c>
      <c r="U143" s="16"/>
      <c r="V143" s="16">
        <f>SUM(V145:V146)</f>
        <v>0</v>
      </c>
      <c r="W143" s="16">
        <f>SUM(W144:W145)</f>
        <v>0</v>
      </c>
      <c r="X143" s="16"/>
      <c r="Y143" s="16">
        <f>SUM(Y145:Y146)</f>
        <v>0</v>
      </c>
      <c r="Z143" s="16">
        <f>SUM(Z144:Z145)</f>
        <v>0</v>
      </c>
      <c r="AA143" s="16"/>
      <c r="AB143" s="16">
        <f>SUM(AB145:AB146)</f>
        <v>0</v>
      </c>
      <c r="AC143" s="16">
        <f>SUM(AC144:AC145)</f>
        <v>0</v>
      </c>
      <c r="AD143" s="16"/>
      <c r="AE143" s="16">
        <f>SUM(AE145:AE146)</f>
        <v>0</v>
      </c>
      <c r="AF143" s="16">
        <f>SUM(AF144:AF145)</f>
        <v>0</v>
      </c>
      <c r="AG143" s="16"/>
      <c r="AH143" s="16">
        <f>SUM(AH145:AH146)</f>
        <v>0</v>
      </c>
      <c r="AI143" s="16">
        <f>SUM(AI144:AI145)</f>
        <v>0</v>
      </c>
      <c r="AJ143" s="16"/>
      <c r="AK143" s="16">
        <f>SUM(AK145:AK146)</f>
        <v>0</v>
      </c>
      <c r="AL143" s="16">
        <f>SUM(AL144:AL145)</f>
        <v>0</v>
      </c>
      <c r="AM143" s="16"/>
      <c r="AN143" s="16">
        <f>SUM(AN145:AN146)</f>
        <v>0</v>
      </c>
      <c r="AO143" s="16">
        <f>SUM(AO144:AO145)</f>
        <v>0</v>
      </c>
      <c r="AP143" s="16"/>
      <c r="AQ143" s="16">
        <f>SUM(AQ145:AQ146)</f>
        <v>0</v>
      </c>
      <c r="AR143" s="16">
        <f>SUM(AR144:AR145)</f>
        <v>0</v>
      </c>
      <c r="AS143" s="16"/>
      <c r="AT143" s="16">
        <f>SUM(AT145:AT146)</f>
        <v>0</v>
      </c>
      <c r="AU143" s="16">
        <f>SUM(AU144:AU145)</f>
        <v>0</v>
      </c>
      <c r="AV143" s="16"/>
      <c r="AW143" s="16">
        <f>SUM(AW145:AW146)</f>
        <v>0</v>
      </c>
      <c r="AX143" s="16">
        <f>SUM(AX144:AX145)</f>
        <v>0</v>
      </c>
      <c r="AY143" s="16"/>
      <c r="AZ143" s="16">
        <f>SUM(AZ145:AZ146)</f>
        <v>0</v>
      </c>
      <c r="BA143" s="16">
        <f>SUM(BA144:BA145)</f>
        <v>0</v>
      </c>
      <c r="BB143" s="16"/>
      <c r="BC143" s="16">
        <f>SUM(BC145:BC146)</f>
        <v>0</v>
      </c>
      <c r="BD143" s="16">
        <f>SUM(BD144:BD145)</f>
        <v>0</v>
      </c>
      <c r="BE143" s="16"/>
      <c r="BF143" s="24"/>
      <c r="BG143" s="24"/>
      <c r="BH143" s="16"/>
      <c r="BI143" s="24"/>
      <c r="BJ143" s="16"/>
      <c r="BK143" s="16"/>
      <c r="BL143" s="16">
        <f>P143+AB143+AN143</f>
        <v>0</v>
      </c>
      <c r="BM143" s="16">
        <f>Q143+AC143+AO143</f>
        <v>0</v>
      </c>
      <c r="BN143" s="16">
        <f>AZ143</f>
        <v>0</v>
      </c>
      <c r="BO143" s="16">
        <f>BA143</f>
        <v>0</v>
      </c>
      <c r="BP143" s="16"/>
      <c r="BQ143" s="16">
        <f>SUM(BQ144:BQ145)</f>
        <v>1156.3999999999999</v>
      </c>
      <c r="BR143" s="16"/>
      <c r="BS143" s="16">
        <f>SUM(BS144:BS145)</f>
        <v>1156.3999999999999</v>
      </c>
      <c r="BU143" s="46"/>
      <c r="BV143" s="46"/>
    </row>
    <row r="144" spans="1:74" s="3" customFormat="1" hidden="1" x14ac:dyDescent="0.2">
      <c r="A144" s="26" t="s">
        <v>29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24"/>
      <c r="BG144" s="24"/>
      <c r="BH144" s="16"/>
      <c r="BI144" s="24"/>
      <c r="BJ144" s="16"/>
      <c r="BK144" s="16"/>
      <c r="BL144" s="16">
        <f>P144+AB144+AN144</f>
        <v>0</v>
      </c>
      <c r="BM144" s="16">
        <f>Q144+AC144+AO144</f>
        <v>0</v>
      </c>
      <c r="BN144" s="16">
        <f>AZ144</f>
        <v>0</v>
      </c>
      <c r="BO144" s="16">
        <f>BA144</f>
        <v>0</v>
      </c>
      <c r="BP144" s="16"/>
      <c r="BQ144" s="40"/>
      <c r="BR144" s="16"/>
      <c r="BS144" s="40"/>
      <c r="BU144" s="46"/>
      <c r="BV144" s="46"/>
    </row>
    <row r="145" spans="1:74" s="36" customFormat="1" hidden="1" x14ac:dyDescent="0.2">
      <c r="A145" s="25"/>
      <c r="C145" s="34">
        <v>1388</v>
      </c>
      <c r="D145" s="34"/>
      <c r="E145" s="34">
        <f>BC145-C145</f>
        <v>-1388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>
        <f>G145+J145+M145</f>
        <v>0</v>
      </c>
      <c r="Q145" s="34">
        <f>H145+K145+N145</f>
        <v>0</v>
      </c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>
        <f>S145+V145+Y145</f>
        <v>0</v>
      </c>
      <c r="AC145" s="34">
        <f>T145+W145+Z145</f>
        <v>0</v>
      </c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>
        <f>AE145+AH145+AK145</f>
        <v>0</v>
      </c>
      <c r="AO145" s="34">
        <f>AF145+AI145+AL145</f>
        <v>0</v>
      </c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>
        <f>AQ145+AT145+AW145</f>
        <v>0</v>
      </c>
      <c r="BA145" s="34">
        <f>AR145+AU145+AX145</f>
        <v>0</v>
      </c>
      <c r="BB145" s="34"/>
      <c r="BC145" s="34">
        <f>P145+AB145+AN145+AZ145</f>
        <v>0</v>
      </c>
      <c r="BD145" s="34">
        <f>Q145+AC145+AO145+BA145</f>
        <v>0</v>
      </c>
      <c r="BE145" s="34"/>
      <c r="BF145" s="24" t="s">
        <v>11</v>
      </c>
      <c r="BG145" s="37"/>
      <c r="BH145" s="34"/>
      <c r="BI145" s="37"/>
      <c r="BJ145" s="34"/>
      <c r="BK145" s="34"/>
      <c r="BL145" s="34"/>
      <c r="BM145" s="34"/>
      <c r="BN145" s="34"/>
      <c r="BO145" s="34"/>
      <c r="BP145" s="34"/>
      <c r="BQ145" s="40">
        <f>980*1.18</f>
        <v>1156.3999999999999</v>
      </c>
      <c r="BR145" s="34"/>
      <c r="BS145" s="41">
        <f>BQ145-BC145</f>
        <v>1156.3999999999999</v>
      </c>
      <c r="BU145" s="46"/>
      <c r="BV145" s="46"/>
    </row>
    <row r="146" spans="1:74" s="11" customFormat="1" hidden="1" x14ac:dyDescent="0.2">
      <c r="A146" s="25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24"/>
      <c r="BG146" s="24"/>
      <c r="BH146" s="12"/>
      <c r="BJ146" s="12"/>
      <c r="BK146" s="12"/>
      <c r="BL146" s="12"/>
      <c r="BM146" s="12"/>
      <c r="BN146" s="12"/>
      <c r="BO146" s="12"/>
      <c r="BP146" s="12"/>
      <c r="BQ146" s="37"/>
      <c r="BR146" s="12"/>
      <c r="BS146" s="37"/>
      <c r="BU146" s="46"/>
      <c r="BV146" s="46"/>
    </row>
    <row r="147" spans="1:74" s="3" customFormat="1" hidden="1" x14ac:dyDescent="0.2">
      <c r="A147" s="8" t="s">
        <v>8</v>
      </c>
      <c r="C147" s="16">
        <f>SUM(C149:C154)</f>
        <v>0</v>
      </c>
      <c r="D147" s="16"/>
      <c r="E147" s="16">
        <f>SUM(E149:E154)</f>
        <v>0</v>
      </c>
      <c r="F147" s="16"/>
      <c r="G147" s="16">
        <f>SUM(G149:G153)</f>
        <v>0</v>
      </c>
      <c r="H147" s="16">
        <f>SUM(H149:H154)</f>
        <v>0</v>
      </c>
      <c r="I147" s="16"/>
      <c r="J147" s="16">
        <f>SUM(J149:J153)</f>
        <v>0</v>
      </c>
      <c r="K147" s="16">
        <f>SUM(K149:K154)</f>
        <v>0</v>
      </c>
      <c r="L147" s="16"/>
      <c r="M147" s="16">
        <f>SUM(M149:M153)</f>
        <v>0</v>
      </c>
      <c r="N147" s="16">
        <f>SUM(N149:N154)</f>
        <v>0</v>
      </c>
      <c r="O147" s="16"/>
      <c r="P147" s="16">
        <f>SUM(P149:P153)</f>
        <v>0</v>
      </c>
      <c r="Q147" s="16">
        <f>SUM(Q149:Q154)</f>
        <v>0</v>
      </c>
      <c r="R147" s="16"/>
      <c r="S147" s="16">
        <f>SUM(S149:S153)</f>
        <v>0</v>
      </c>
      <c r="T147" s="16">
        <f>SUM(T149:T154)</f>
        <v>0</v>
      </c>
      <c r="U147" s="16"/>
      <c r="V147" s="16">
        <f>SUM(V149:V153)</f>
        <v>3450.0013999999996</v>
      </c>
      <c r="W147" s="16">
        <f>SUM(W149:W154)</f>
        <v>0</v>
      </c>
      <c r="X147" s="16"/>
      <c r="Y147" s="16">
        <f>SUM(Y149:Y153)</f>
        <v>0</v>
      </c>
      <c r="Z147" s="16">
        <f>SUM(Z149:Z154)</f>
        <v>0</v>
      </c>
      <c r="AA147" s="16"/>
      <c r="AB147" s="16">
        <f>SUM(AB149:AB153)</f>
        <v>3450.0013999999996</v>
      </c>
      <c r="AC147" s="16">
        <f>SUM(AC149:AC154)</f>
        <v>0</v>
      </c>
      <c r="AD147" s="16"/>
      <c r="AE147" s="16">
        <f>SUM(AE149:AE153)</f>
        <v>716.36620000000005</v>
      </c>
      <c r="AF147" s="16">
        <f>SUM(AF149:AF154)</f>
        <v>0</v>
      </c>
      <c r="AG147" s="16"/>
      <c r="AH147" s="16">
        <f>SUM(AH149:AH153)</f>
        <v>0</v>
      </c>
      <c r="AI147" s="16">
        <f>SUM(AI149:AI154)</f>
        <v>0</v>
      </c>
      <c r="AJ147" s="16"/>
      <c r="AK147" s="16">
        <f>SUM(AK149:AK153)</f>
        <v>0</v>
      </c>
      <c r="AL147" s="16">
        <f>SUM(AL149:AL154)</f>
        <v>0</v>
      </c>
      <c r="AM147" s="16"/>
      <c r="AN147" s="16">
        <f>SUM(AN149:AN153)</f>
        <v>716.36620000000005</v>
      </c>
      <c r="AO147" s="16">
        <f>SUM(AO149:AO154)</f>
        <v>0</v>
      </c>
      <c r="AP147" s="16"/>
      <c r="AQ147" s="16">
        <f>SUM(AQ149:AQ153)</f>
        <v>249.9948</v>
      </c>
      <c r="AR147" s="16">
        <f>SUM(AR149:AR154)</f>
        <v>0</v>
      </c>
      <c r="AS147" s="16"/>
      <c r="AT147" s="16">
        <f>SUM(AT149:AT153)</f>
        <v>0</v>
      </c>
      <c r="AU147" s="16">
        <f>SUM(AU149:AU154)</f>
        <v>0</v>
      </c>
      <c r="AV147" s="16"/>
      <c r="AW147" s="16">
        <f>SUM(AW149:AW153)</f>
        <v>0</v>
      </c>
      <c r="AX147" s="16">
        <f>SUM(AX149:AX154)</f>
        <v>0</v>
      </c>
      <c r="AY147" s="16"/>
      <c r="AZ147" s="16">
        <f>SUM(AZ149:AZ153)</f>
        <v>249.9948</v>
      </c>
      <c r="BA147" s="16">
        <f>SUM(BA149:BA154)</f>
        <v>0</v>
      </c>
      <c r="BB147" s="16"/>
      <c r="BC147" s="16">
        <f>SUM(BC149:BC153)</f>
        <v>4416.3623999999991</v>
      </c>
      <c r="BD147" s="16">
        <f>SUM(BD149:BD154)</f>
        <v>0</v>
      </c>
      <c r="BE147" s="16"/>
      <c r="BF147" s="23"/>
      <c r="BG147" s="23"/>
      <c r="BH147" s="16"/>
      <c r="BI147" s="23"/>
      <c r="BJ147" s="16"/>
      <c r="BK147" s="16"/>
      <c r="BL147" s="16">
        <f>P147+AB147+AN147</f>
        <v>4166.3675999999996</v>
      </c>
      <c r="BM147" s="16">
        <f>Q147+AC147+AO147</f>
        <v>0</v>
      </c>
      <c r="BN147" s="16">
        <f>AZ147</f>
        <v>249.9948</v>
      </c>
      <c r="BO147" s="16">
        <f>BA147</f>
        <v>0</v>
      </c>
      <c r="BP147" s="16"/>
      <c r="BQ147" s="16">
        <f>SUM(BQ149:BQ154)</f>
        <v>0</v>
      </c>
      <c r="BR147" s="16"/>
      <c r="BS147" s="16">
        <f>SUM(BS149:BS154)</f>
        <v>0</v>
      </c>
      <c r="BU147" s="46"/>
      <c r="BV147" s="46"/>
    </row>
    <row r="148" spans="1:74" s="3" customFormat="1" hidden="1" x14ac:dyDescent="0.2">
      <c r="A148" s="26" t="s">
        <v>29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23"/>
      <c r="BG148" s="23"/>
      <c r="BH148" s="16"/>
      <c r="BI148" s="23"/>
      <c r="BJ148" s="16"/>
      <c r="BK148" s="16"/>
      <c r="BL148" s="16">
        <f>P148+AB148+AN148</f>
        <v>0</v>
      </c>
      <c r="BM148" s="16">
        <f>Q148+AC148+AO148</f>
        <v>0</v>
      </c>
      <c r="BN148" s="16">
        <f>AZ148</f>
        <v>0</v>
      </c>
      <c r="BO148" s="16">
        <f>BA148</f>
        <v>0</v>
      </c>
      <c r="BP148" s="16"/>
      <c r="BQ148" s="40"/>
      <c r="BR148" s="16"/>
      <c r="BS148" s="40"/>
      <c r="BU148" s="46"/>
      <c r="BV148" s="46"/>
    </row>
    <row r="149" spans="1:74" hidden="1" x14ac:dyDescent="0.2">
      <c r="A149" s="25" t="s">
        <v>46</v>
      </c>
      <c r="C149" s="12"/>
      <c r="E149" s="12"/>
      <c r="G149" s="12"/>
      <c r="H149" s="12"/>
      <c r="J149" s="12"/>
      <c r="K149" s="12"/>
      <c r="M149" s="12"/>
      <c r="N149" s="12"/>
      <c r="P149" s="34">
        <f>G149+J149+M149</f>
        <v>0</v>
      </c>
      <c r="Q149" s="34"/>
      <c r="S149" s="12"/>
      <c r="T149" s="12"/>
      <c r="V149" s="12"/>
      <c r="W149" s="12"/>
      <c r="Y149" s="12"/>
      <c r="Z149" s="12"/>
      <c r="AB149" s="34">
        <f>S149+V149+Y149</f>
        <v>0</v>
      </c>
      <c r="AC149" s="34"/>
      <c r="AE149" s="12"/>
      <c r="AF149" s="12"/>
      <c r="AH149" s="12"/>
      <c r="AI149" s="12"/>
      <c r="AK149" s="12"/>
      <c r="AL149" s="12"/>
      <c r="AN149" s="34">
        <f>AE149+AH149+AK149</f>
        <v>0</v>
      </c>
      <c r="AO149" s="34"/>
      <c r="AQ149" s="12">
        <f>211.86*1.18</f>
        <v>249.9948</v>
      </c>
      <c r="AR149" s="12"/>
      <c r="AT149" s="12"/>
      <c r="AU149" s="12"/>
      <c r="AW149" s="12"/>
      <c r="AX149" s="12"/>
      <c r="AZ149" s="34">
        <f t="shared" ref="AZ149:BA152" si="37">AQ149+AT149+AW149</f>
        <v>249.9948</v>
      </c>
      <c r="BA149" s="34">
        <f t="shared" si="37"/>
        <v>0</v>
      </c>
      <c r="BC149" s="12">
        <f>P149+AB149+AN149+AZ149</f>
        <v>249.9948</v>
      </c>
      <c r="BF149" s="24" t="s">
        <v>11</v>
      </c>
      <c r="BI149" s="11"/>
      <c r="BN149" s="32"/>
      <c r="BO149" s="32"/>
      <c r="BT149"/>
      <c r="BU149" s="46"/>
      <c r="BV149" s="46"/>
    </row>
    <row r="150" spans="1:74" hidden="1" x14ac:dyDescent="0.2">
      <c r="A150" s="25" t="s">
        <v>49</v>
      </c>
      <c r="C150" s="12"/>
      <c r="E150" s="12"/>
      <c r="G150" s="12"/>
      <c r="H150" s="12"/>
      <c r="J150" s="12"/>
      <c r="K150" s="12"/>
      <c r="M150" s="12"/>
      <c r="N150" s="12"/>
      <c r="P150" s="34">
        <f>G150+J150+M150</f>
        <v>0</v>
      </c>
      <c r="Q150" s="34"/>
      <c r="S150" s="12"/>
      <c r="T150" s="12"/>
      <c r="V150" s="12"/>
      <c r="W150" s="12"/>
      <c r="Y150" s="12"/>
      <c r="Z150" s="12"/>
      <c r="AB150" s="34">
        <f>S150+V150+Y150</f>
        <v>0</v>
      </c>
      <c r="AC150" s="34"/>
      <c r="AE150" s="12">
        <f>607.09*1.18</f>
        <v>716.36620000000005</v>
      </c>
      <c r="AF150" s="12"/>
      <c r="AH150" s="12"/>
      <c r="AI150" s="12"/>
      <c r="AK150" s="12"/>
      <c r="AL150" s="12"/>
      <c r="AN150" s="34">
        <f>AE150+AH150+AK150</f>
        <v>716.36620000000005</v>
      </c>
      <c r="AO150" s="34"/>
      <c r="AQ150" s="12"/>
      <c r="AR150" s="12"/>
      <c r="AT150" s="12"/>
      <c r="AU150" s="12"/>
      <c r="AW150" s="12"/>
      <c r="AX150" s="12"/>
      <c r="AZ150" s="34">
        <f t="shared" si="37"/>
        <v>0</v>
      </c>
      <c r="BA150" s="34">
        <f t="shared" si="37"/>
        <v>0</v>
      </c>
      <c r="BC150" s="12">
        <f>P150+AB150+AN150+AZ150</f>
        <v>716.36620000000005</v>
      </c>
      <c r="BF150" s="24" t="s">
        <v>11</v>
      </c>
      <c r="BI150" s="11"/>
      <c r="BN150" s="32"/>
      <c r="BO150" s="32"/>
      <c r="BT150"/>
      <c r="BU150" s="46"/>
      <c r="BV150" s="46"/>
    </row>
    <row r="151" spans="1:74" hidden="1" x14ac:dyDescent="0.2">
      <c r="A151" s="25" t="s">
        <v>47</v>
      </c>
      <c r="C151" s="12"/>
      <c r="E151" s="12"/>
      <c r="G151" s="12"/>
      <c r="H151" s="12"/>
      <c r="J151" s="12"/>
      <c r="K151" s="12"/>
      <c r="M151" s="12"/>
      <c r="N151" s="12"/>
      <c r="P151" s="34">
        <f>G151+J151+M151</f>
        <v>0</v>
      </c>
      <c r="Q151" s="34"/>
      <c r="S151" s="12"/>
      <c r="T151" s="12"/>
      <c r="V151" s="12">
        <f>2542.37*1.18</f>
        <v>2999.9965999999995</v>
      </c>
      <c r="W151" s="12"/>
      <c r="Y151" s="12"/>
      <c r="Z151" s="12"/>
      <c r="AB151" s="34">
        <f>S151+V151+Y151</f>
        <v>2999.9965999999995</v>
      </c>
      <c r="AC151" s="34"/>
      <c r="AE151" s="12"/>
      <c r="AF151" s="12"/>
      <c r="AH151" s="12"/>
      <c r="AI151" s="12"/>
      <c r="AK151" s="12"/>
      <c r="AL151" s="12"/>
      <c r="AN151" s="34">
        <f>AE151+AH151+AK151</f>
        <v>0</v>
      </c>
      <c r="AO151" s="34"/>
      <c r="AQ151" s="12"/>
      <c r="AR151" s="12"/>
      <c r="AT151" s="12"/>
      <c r="AU151" s="12"/>
      <c r="AW151" s="12"/>
      <c r="AX151" s="12"/>
      <c r="AZ151" s="34">
        <f t="shared" si="37"/>
        <v>0</v>
      </c>
      <c r="BA151" s="34">
        <f t="shared" si="37"/>
        <v>0</v>
      </c>
      <c r="BC151" s="12">
        <f>P151+AB151+AN151+AZ151</f>
        <v>2999.9965999999995</v>
      </c>
      <c r="BF151" s="24" t="s">
        <v>11</v>
      </c>
      <c r="BI151" s="11"/>
      <c r="BN151" s="32"/>
      <c r="BO151" s="32"/>
      <c r="BT151"/>
      <c r="BU151" s="46"/>
      <c r="BV151" s="46"/>
    </row>
    <row r="152" spans="1:74" s="4" customFormat="1" hidden="1" x14ac:dyDescent="0.2">
      <c r="A152" s="25" t="s">
        <v>48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>
        <f>G152+J152+M152</f>
        <v>0</v>
      </c>
      <c r="Q152" s="12"/>
      <c r="R152" s="12"/>
      <c r="S152" s="12"/>
      <c r="T152" s="12"/>
      <c r="U152" s="12"/>
      <c r="V152" s="12">
        <f>381.36*1.18</f>
        <v>450.00479999999999</v>
      </c>
      <c r="W152" s="12"/>
      <c r="X152" s="12"/>
      <c r="Y152" s="12"/>
      <c r="Z152" s="12"/>
      <c r="AA152" s="12"/>
      <c r="AB152" s="12">
        <f>S152+V152+Y152</f>
        <v>450.00479999999999</v>
      </c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>
        <f>AE152+AH152+AK152</f>
        <v>0</v>
      </c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>
        <f t="shared" si="37"/>
        <v>0</v>
      </c>
      <c r="BA152" s="12">
        <f t="shared" si="37"/>
        <v>0</v>
      </c>
      <c r="BB152" s="12"/>
      <c r="BC152" s="12">
        <f>P152+AB152+AN152+AZ152</f>
        <v>450.00479999999999</v>
      </c>
      <c r="BD152" s="12"/>
      <c r="BE152" s="12"/>
      <c r="BF152" s="24" t="s">
        <v>11</v>
      </c>
      <c r="BG152" s="24"/>
      <c r="BH152" s="12"/>
      <c r="BI152" s="24"/>
      <c r="BJ152" s="12"/>
      <c r="BK152" s="12"/>
      <c r="BL152" s="12"/>
      <c r="BM152" s="12"/>
      <c r="BN152" s="12"/>
      <c r="BO152" s="12"/>
      <c r="BP152" s="12"/>
      <c r="BQ152" s="40"/>
      <c r="BR152" s="12"/>
      <c r="BS152" s="40"/>
      <c r="BU152" s="47"/>
      <c r="BV152" s="47"/>
    </row>
    <row r="153" spans="1:74" s="3" customFormat="1" hidden="1" x14ac:dyDescent="0.2">
      <c r="A153" s="9"/>
      <c r="C153" s="12"/>
      <c r="D153" s="16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24"/>
      <c r="BG153" s="24"/>
      <c r="BH153" s="16"/>
      <c r="BI153" s="24"/>
      <c r="BJ153" s="16"/>
      <c r="BK153" s="16"/>
      <c r="BL153" s="16"/>
      <c r="BM153" s="16"/>
      <c r="BN153" s="16"/>
      <c r="BO153" s="16"/>
      <c r="BP153" s="16"/>
      <c r="BQ153" s="40"/>
      <c r="BR153" s="16"/>
      <c r="BS153" s="41"/>
      <c r="BU153" s="47"/>
      <c r="BV153" s="47"/>
    </row>
    <row r="154" spans="1:74" s="3" customFormat="1" hidden="1" x14ac:dyDescent="0.2">
      <c r="A154" s="9"/>
      <c r="C154" s="12"/>
      <c r="D154" s="16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24"/>
      <c r="BG154" s="24"/>
      <c r="BH154" s="16"/>
      <c r="BI154" s="24"/>
      <c r="BJ154" s="16"/>
      <c r="BK154" s="16"/>
      <c r="BL154" s="16"/>
      <c r="BM154" s="16"/>
      <c r="BN154" s="16"/>
      <c r="BO154" s="16"/>
      <c r="BP154" s="16"/>
      <c r="BQ154" s="40"/>
      <c r="BR154" s="16"/>
      <c r="BS154" s="40"/>
      <c r="BU154" s="47"/>
      <c r="BV154" s="47"/>
    </row>
    <row r="155" spans="1:74" s="3" customFormat="1" x14ac:dyDescent="0.2">
      <c r="A155" s="10" t="s">
        <v>5</v>
      </c>
      <c r="B155" s="51"/>
      <c r="C155" s="19" t="e">
        <f>C46+#REF!+C82+C96</f>
        <v>#REF!</v>
      </c>
      <c r="D155" s="19"/>
      <c r="E155" s="19" t="e">
        <f>E46+#REF!+E82+E96</f>
        <v>#REF!</v>
      </c>
      <c r="F155" s="19"/>
      <c r="G155" s="19">
        <f>G6+G11+G19+G25+G62+G82+G88+G95+G118+G130</f>
        <v>3820</v>
      </c>
      <c r="H155" s="19" t="e">
        <f>H46+#REF!+H82+H96</f>
        <v>#REF!</v>
      </c>
      <c r="I155" s="16"/>
      <c r="J155" s="19">
        <f>J6+J11+J19+J25+J62+J82+J88+J95+J118+J130</f>
        <v>4743.6839999999993</v>
      </c>
      <c r="K155" s="19" t="e">
        <f>K46+#REF!+K82+K96</f>
        <v>#REF!</v>
      </c>
      <c r="L155" s="16"/>
      <c r="M155" s="19">
        <f>M6+M11+M19+M25+M62+M82+M88+M95+M118+M130</f>
        <v>12508.834999999999</v>
      </c>
      <c r="N155" s="19" t="e">
        <f>N46+#REF!+N82+N96</f>
        <v>#REF!</v>
      </c>
      <c r="O155" s="16"/>
      <c r="P155" s="19">
        <f>P6+P11+P19+P25+P62+P82+P88+P95+P118+P130</f>
        <v>21072.518999999997</v>
      </c>
      <c r="Q155" s="19" t="e">
        <f>Q46+#REF!+Q82+Q96</f>
        <v>#REF!</v>
      </c>
      <c r="R155" s="16"/>
      <c r="S155" s="19">
        <f>S6+S11+S19+S25+S62+S82+S88+S95+S118+S130</f>
        <v>6967.4043999999994</v>
      </c>
      <c r="T155" s="19" t="e">
        <f>T46+#REF!+T82+T96</f>
        <v>#REF!</v>
      </c>
      <c r="U155" s="16"/>
      <c r="V155" s="19">
        <f>V6+V11+V19+V25+V62+V82+V88+V95+V118+V130</f>
        <v>17087.4974</v>
      </c>
      <c r="W155" s="19" t="e">
        <f>W46+#REF!+W82+W96</f>
        <v>#REF!</v>
      </c>
      <c r="X155" s="16"/>
      <c r="Y155" s="19">
        <f>Y6+Y11+Y19+Y25+Y62+Y82+Y88+Y95+Y118+Y130</f>
        <v>20144.900999999998</v>
      </c>
      <c r="Z155" s="19" t="e">
        <f>Z46+#REF!+Z82+Z96</f>
        <v>#REF!</v>
      </c>
      <c r="AA155" s="16"/>
      <c r="AB155" s="19">
        <f>AB6+AB11+AB19+AB25+AB62+AB82+AB88+AB95+AB118+AB130</f>
        <v>44199.802799999998</v>
      </c>
      <c r="AC155" s="19" t="e">
        <f>AC46+#REF!+AC82+AC96</f>
        <v>#REF!</v>
      </c>
      <c r="AD155" s="16"/>
      <c r="AE155" s="19">
        <f>AE6+AE11+AE19+AE25+AE62+AE82+AE88+AE95+AE118+AE130</f>
        <v>18774.260200000001</v>
      </c>
      <c r="AF155" s="19" t="e">
        <f>AF46+#REF!+AF82+AF96</f>
        <v>#REF!</v>
      </c>
      <c r="AG155" s="16"/>
      <c r="AH155" s="19">
        <f>AH6+AH11+AH19+AH25+AH62+AH82+AH88+AH95+AH118+AH130</f>
        <v>18182.448000000004</v>
      </c>
      <c r="AI155" s="19" t="e">
        <f>AI46+#REF!+AI82+AI96</f>
        <v>#REF!</v>
      </c>
      <c r="AJ155" s="16"/>
      <c r="AK155" s="19">
        <f>AK6+AK11+AK19+AK25+AK62+AK82+AK88+AK95+AK118+AK130</f>
        <v>11837.75</v>
      </c>
      <c r="AL155" s="19" t="e">
        <f>AL46+#REF!+AL82+AL96</f>
        <v>#REF!</v>
      </c>
      <c r="AM155" s="16"/>
      <c r="AN155" s="19">
        <f>AN6+AN11+AN19+AN25+AN62+AN82+AN88+AN95+AN118+AN130</f>
        <v>48794.458200000001</v>
      </c>
      <c r="AO155" s="19" t="e">
        <f>AO46+#REF!+AO82+AO96</f>
        <v>#REF!</v>
      </c>
      <c r="AP155" s="16"/>
      <c r="AQ155" s="19">
        <f>AQ6+AQ11+AQ19+AQ25+AQ62+AQ82+AQ88+AQ95+AQ118+AQ130</f>
        <v>13776.0154</v>
      </c>
      <c r="AR155" s="19" t="e">
        <f>AR46+#REF!+AR82+AR96</f>
        <v>#REF!</v>
      </c>
      <c r="AS155" s="16"/>
      <c r="AT155" s="19">
        <f>AT6+AT11+AT19+AT25+AT62+AT82+AT88+AT95+AT118+AT130</f>
        <v>6953.6566000000003</v>
      </c>
      <c r="AU155" s="19" t="e">
        <f>AU46+#REF!+AU82+AU96</f>
        <v>#REF!</v>
      </c>
      <c r="AV155" s="16"/>
      <c r="AW155" s="19">
        <f>AW6+AW11+AW19+AW25+AW62+AW82+AW88+AW95+AW118+AW130</f>
        <v>6525.9066000000003</v>
      </c>
      <c r="AX155" s="19" t="e">
        <f>AX46+#REF!+AX82+AX96</f>
        <v>#REF!</v>
      </c>
      <c r="AY155" s="16"/>
      <c r="AZ155" s="19">
        <f>AZ6+AZ11+AZ19+AZ25+AZ62+AZ82+AZ88+AZ95+AZ118+AZ130</f>
        <v>27255.578600000001</v>
      </c>
      <c r="BA155" s="19" t="e">
        <f>BA46+#REF!+BA82+BA96</f>
        <v>#REF!</v>
      </c>
      <c r="BB155" s="16"/>
      <c r="BC155" s="19">
        <f>BC6+BC11+BC19+BC25+BC62+BC82+BC88+BC95+BC118+BC130</f>
        <v>141322.35860000001</v>
      </c>
      <c r="BD155" s="16" t="e">
        <f>BD46+#REF!+BD82+BD96</f>
        <v>#REF!</v>
      </c>
      <c r="BE155" s="16"/>
      <c r="BF155" s="16"/>
      <c r="BG155" s="16"/>
      <c r="BH155" s="16"/>
      <c r="BI155" s="16"/>
      <c r="BJ155" s="16"/>
      <c r="BK155" s="16"/>
      <c r="BL155" s="16">
        <f t="shared" ref="BL155:BM159" si="38">P155+AB155+AN155</f>
        <v>114066.78</v>
      </c>
      <c r="BM155" s="16" t="e">
        <f t="shared" si="38"/>
        <v>#REF!</v>
      </c>
      <c r="BN155" s="16">
        <f t="shared" ref="BN155:BO159" si="39">AZ155</f>
        <v>27255.578600000001</v>
      </c>
      <c r="BO155" s="16" t="e">
        <f t="shared" si="39"/>
        <v>#REF!</v>
      </c>
      <c r="BP155" s="16"/>
      <c r="BQ155" s="16" t="e">
        <f>BQ46+#REF!+BQ82+BQ96</f>
        <v>#REF!</v>
      </c>
      <c r="BR155" s="16"/>
      <c r="BS155" s="16" t="e">
        <f>BS46+#REF!+BS82+BS96</f>
        <v>#REF!</v>
      </c>
      <c r="BU155" s="47"/>
      <c r="BV155" s="47"/>
    </row>
    <row r="156" spans="1:74" s="3" customFormat="1" x14ac:dyDescent="0.2">
      <c r="A156" s="43" t="s">
        <v>13</v>
      </c>
      <c r="C156" s="16"/>
      <c r="D156" s="16"/>
      <c r="E156" s="16">
        <f>BC156-C156</f>
        <v>0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23"/>
      <c r="BG156" s="23"/>
      <c r="BH156" s="16"/>
      <c r="BI156" s="23"/>
      <c r="BJ156" s="16"/>
      <c r="BK156" s="16"/>
      <c r="BL156" s="16">
        <f t="shared" si="38"/>
        <v>0</v>
      </c>
      <c r="BM156" s="16">
        <f t="shared" si="38"/>
        <v>0</v>
      </c>
      <c r="BN156" s="16">
        <f t="shared" si="39"/>
        <v>0</v>
      </c>
      <c r="BO156" s="16">
        <f t="shared" si="39"/>
        <v>0</v>
      </c>
      <c r="BP156" s="16"/>
      <c r="BQ156" s="40"/>
      <c r="BR156" s="16"/>
      <c r="BS156" s="40"/>
      <c r="BU156" s="47"/>
      <c r="BV156" s="47"/>
    </row>
    <row r="157" spans="1:74" s="1" customFormat="1" x14ac:dyDescent="0.2">
      <c r="A157" s="48" t="s">
        <v>12</v>
      </c>
      <c r="B157" s="49"/>
      <c r="C157" s="50" t="e">
        <f>C136+C137+C138+C139+C140+C141+C143+C144+C146+C147+#REF!+C152+C153+#REF!+#REF!+#REF!+#REF!+#REF!+#REF!+#REF!+#REF!</f>
        <v>#REF!</v>
      </c>
      <c r="D157" s="50"/>
      <c r="E157" s="50" t="e">
        <f>E136+E137+E138+E139+E140+E141+E143+E144+E146+E147+#REF!+E152+E153+#REF!+#REF!+#REF!+#REF!+#REF!+#REF!+#REF!+#REF!</f>
        <v>#REF!</v>
      </c>
      <c r="F157" s="50"/>
      <c r="G157" s="50">
        <f>G6+G11+G19+G25+G62</f>
        <v>0</v>
      </c>
      <c r="H157" s="50" t="e">
        <f>H48+H86+H87+H88+H89+H101+H102+H103+H130+H136+H137+H138+H139+H140+H141+H143+H144+H146+H147+#REF!+H152+H153+#REF!+#REF!+#REF!+#REF!+#REF!+#REF!+#REF!+#REF!+#REF!</f>
        <v>#REF!</v>
      </c>
      <c r="I157" s="16"/>
      <c r="J157" s="50">
        <f>J6+J11+J19+J25+J62</f>
        <v>3965.12</v>
      </c>
      <c r="K157" s="50" t="e">
        <f>K48+K86+K87+K88+K89+K101+K102+K103+K130+K136+K137+K138+K139+K140+K141+K143+K144+K146+K147+#REF!+K152+K153+#REF!+#REF!+#REF!+#REF!+#REF!+#REF!+#REF!+#REF!+#REF!</f>
        <v>#REF!</v>
      </c>
      <c r="L157" s="16"/>
      <c r="M157" s="50">
        <f>M6+M11+M19+M25+M62</f>
        <v>12508.834999999999</v>
      </c>
      <c r="N157" s="50" t="e">
        <f>N48+N86+N87+N88+N89+N101+N102+N103+N130+N136+N137+N138+N139+N140+N141+N143+N144+N146+N147+#REF!+N152+N153+#REF!+#REF!+#REF!+#REF!+#REF!+#REF!+#REF!+#REF!+#REF!</f>
        <v>#REF!</v>
      </c>
      <c r="O157" s="16"/>
      <c r="P157" s="50">
        <f>G157+J157+M157</f>
        <v>16473.954999999998</v>
      </c>
      <c r="Q157" s="50" t="e">
        <f>Q48+Q86+Q87+Q88+Q89+Q101+Q102+Q103+Q130+Q136+Q137+Q138+Q139+Q140+Q141+Q143+Q144+Q146+Q147+#REF!+Q152+Q153+#REF!+#REF!+#REF!+#REF!+#REF!+#REF!+#REF!+#REF!+#REF!</f>
        <v>#REF!</v>
      </c>
      <c r="R157" s="16"/>
      <c r="S157" s="50">
        <f>S6+S11+S19+S25+S62</f>
        <v>6208.8059999999996</v>
      </c>
      <c r="T157" s="50" t="e">
        <f>T48+T86+T87+T88+T89+T101+T102+T103+T130+T136+T137+T138+T139+T140+T141+T143+T144+T146+T147+#REF!+T152+T153+#REF!+#REF!+#REF!+#REF!+#REF!+#REF!+#REF!+#REF!+#REF!</f>
        <v>#REF!</v>
      </c>
      <c r="U157" s="16"/>
      <c r="V157" s="50">
        <f>V6+V11+V19+V25+V62</f>
        <v>13637.495999999999</v>
      </c>
      <c r="W157" s="50" t="e">
        <f>W48+W86+W87+W88+W89+W101+W102+W103+W130+W136+W137+W138+W139+W140+W141+W143+W144+W146+W147+#REF!+W152+W153+#REF!+#REF!+#REF!+#REF!+#REF!+#REF!+#REF!+#REF!+#REF!</f>
        <v>#REF!</v>
      </c>
      <c r="X157" s="16"/>
      <c r="Y157" s="50">
        <f>Y6+Y11+Y19+Y25+Y62</f>
        <v>20144.900999999998</v>
      </c>
      <c r="Z157" s="50" t="e">
        <f>Z48+Z86+Z87+Z88+Z89+Z101+Z102+Z103+Z130+Z136+Z137+Z138+Z139+Z140+Z141+Z143+Z144+Z146+Z147+#REF!+Z152+Z153+#REF!+#REF!+#REF!+#REF!+#REF!+#REF!+#REF!+#REF!+#REF!</f>
        <v>#REF!</v>
      </c>
      <c r="AA157" s="16"/>
      <c r="AB157" s="50">
        <f>S157+V157+Y157</f>
        <v>39991.202999999994</v>
      </c>
      <c r="AC157" s="50" t="e">
        <f>AC48+AC86+AC87+AC88+AC89+AC101+AC102+AC103+AC130+AC136+AC137+AC138+AC139+AC140+AC141+AC143+AC144+AC146+AC147+#REF!+AC152+AC153+#REF!+#REF!+#REF!+#REF!+#REF!+#REF!+#REF!+#REF!+#REF!</f>
        <v>#REF!</v>
      </c>
      <c r="AD157" s="16"/>
      <c r="AE157" s="50">
        <f>AE6+AE11+AE19+AE25+AE62</f>
        <v>18057.894</v>
      </c>
      <c r="AF157" s="50" t="e">
        <f>AF48+AF86+AF87+AF88+AF89+AF101+AF102+AF103+AF130+AF136+AF137+AF138+AF139+AF140+AF141+AF143+AF144+AF146+AF147+#REF!+AF152+AF153+#REF!+#REF!+#REF!+#REF!+#REF!+#REF!+#REF!+#REF!+#REF!</f>
        <v>#REF!</v>
      </c>
      <c r="AG157" s="16"/>
      <c r="AH157" s="50">
        <f>AH6+AH11+AH19+AH25+AH62</f>
        <v>16800.368000000002</v>
      </c>
      <c r="AI157" s="50" t="e">
        <f>AI48+AI86+AI87+AI88+AI89+AI101+AI102+AI103+AI130+AI136+AI137+AI138+AI139+AI140+AI141+AI143+AI144+AI146+AI147+#REF!+AI152+AI153+#REF!+#REF!+#REF!+#REF!+#REF!+#REF!+#REF!+#REF!+#REF!</f>
        <v>#REF!</v>
      </c>
      <c r="AJ157" s="16"/>
      <c r="AK157" s="50">
        <f>AK6+AK11+AK19+AK25+AK62</f>
        <v>427.75</v>
      </c>
      <c r="AL157" s="50" t="e">
        <f>AL48+AL86+AL87+AL88+AL89+AL101+AL102+AL103+AL130+AL136+AL137+AL138+AL139+AL140+AL141+AL143+AL144+AL146+AL147+#REF!+AL152+AL153+#REF!+#REF!+#REF!+#REF!+#REF!+#REF!+#REF!+#REF!+#REF!</f>
        <v>#REF!</v>
      </c>
      <c r="AM157" s="16"/>
      <c r="AN157" s="50">
        <f>AE157+AH157+AK157</f>
        <v>35286.012000000002</v>
      </c>
      <c r="AO157" s="50" t="e">
        <f>AO48+AO86+AO87+AO88+AO89+AO101+AO102+AO103+AO130+AO136+AO137+AO138+AO139+AO140+AO141+AO143+AO144+AO146+AO147+#REF!+AO152+AO153+#REF!+#REF!+#REF!+#REF!+#REF!+#REF!+#REF!+#REF!+#REF!</f>
        <v>#REF!</v>
      </c>
      <c r="AP157" s="16"/>
      <c r="AQ157" s="50">
        <f>AQ6+AQ11+AQ19+AQ25+AQ62</f>
        <v>2200.1099999999997</v>
      </c>
      <c r="AR157" s="50" t="e">
        <f>AR48+AR86+AR87+AR88+AR89+AR101+AR102+AR103+AR130+AR136+AR137+AR138+AR139+AR140+AR141+AR143+AR144+AR146+AR147+#REF!+AR152+AR153+#REF!+#REF!+#REF!+#REF!+#REF!+#REF!+#REF!+#REF!+#REF!</f>
        <v>#REF!</v>
      </c>
      <c r="AS157" s="16"/>
      <c r="AT157" s="50">
        <f>AT6+AT11+AT19+AT25+AT62</f>
        <v>427.75</v>
      </c>
      <c r="AU157" s="50" t="e">
        <f>AU48+AU86+AU87+AU88+AU89+AU101+AU102+AU103+AU130+AU136+AU137+AU138+AU139+AU140+AU141+AU143+AU144+AU146+AU147+#REF!+AU152+AU153+#REF!+#REF!+#REF!+#REF!+#REF!+#REF!+#REF!+#REF!+#REF!</f>
        <v>#REF!</v>
      </c>
      <c r="AV157" s="16"/>
      <c r="AW157" s="50">
        <f>AW6+AW11+AW19+AW25+AW62</f>
        <v>0</v>
      </c>
      <c r="AX157" s="50" t="e">
        <f>AX48+AX86+AX87+AX88+AX89+AX101+AX102+AX103+AX130+AX136+AX137+AX138+AX139+AX140+AX141+AX143+AX144+AX146+AX147+#REF!+AX152+AX153+#REF!+#REF!+#REF!+#REF!+#REF!+#REF!+#REF!+#REF!+#REF!</f>
        <v>#REF!</v>
      </c>
      <c r="AY157" s="16"/>
      <c r="AZ157" s="50">
        <f>AQ157+AT157+AW157</f>
        <v>2627.8599999999997</v>
      </c>
      <c r="BA157" s="50" t="e">
        <f>BA48+BA86+BA87+BA88+BA89+BA101+BA102+BA103+BA130+BA136+BA137+BA138+BA139+BA140+BA141+BA143+BA144+BA146+BA147+#REF!+BA152+BA153+#REF!+#REF!+#REF!+#REF!+#REF!+#REF!+#REF!+#REF!+#REF!</f>
        <v>#REF!</v>
      </c>
      <c r="BB157" s="16"/>
      <c r="BC157" s="50">
        <f>P157+AB157+AN157+AZ157</f>
        <v>94379.03</v>
      </c>
      <c r="BD157" s="15" t="e">
        <f>BD48+BD86+BD87+BD88+BD89+BD101+BD102+BD103+BD130+BD136+BD137+BD138+BD139+BD140+BD141+BD143+BD144+BD146+BD147+#REF!+BD152+BD153+#REF!+#REF!+#REF!+#REF!+#REF!+#REF!+#REF!+#REF!+#REF!</f>
        <v>#REF!</v>
      </c>
      <c r="BE157" s="16"/>
      <c r="BF157" s="24" t="s">
        <v>73</v>
      </c>
      <c r="BG157" s="20"/>
      <c r="BH157" s="16"/>
      <c r="BI157" s="20"/>
      <c r="BJ157" s="16"/>
      <c r="BK157" s="16"/>
      <c r="BL157" s="15">
        <f t="shared" si="38"/>
        <v>91751.17</v>
      </c>
      <c r="BM157" s="15" t="e">
        <f t="shared" si="38"/>
        <v>#REF!</v>
      </c>
      <c r="BN157" s="15">
        <f t="shared" si="39"/>
        <v>2627.8599999999997</v>
      </c>
      <c r="BO157" s="15" t="e">
        <f t="shared" si="39"/>
        <v>#REF!</v>
      </c>
      <c r="BP157" s="16"/>
      <c r="BQ157" s="15"/>
      <c r="BR157" s="16"/>
      <c r="BS157" s="15"/>
      <c r="BU157" s="46"/>
      <c r="BV157" s="46"/>
    </row>
    <row r="158" spans="1:74" s="1" customFormat="1" hidden="1" x14ac:dyDescent="0.2">
      <c r="A158" s="52" t="s">
        <v>10</v>
      </c>
      <c r="B158" s="53"/>
      <c r="C158" s="54" t="e">
        <f>#REF!+C145+C148+C131+#REF!</f>
        <v>#REF!</v>
      </c>
      <c r="D158" s="54"/>
      <c r="E158" s="54" t="e">
        <f>#REF!+E145+E148+E131+#REF!</f>
        <v>#REF!</v>
      </c>
      <c r="F158" s="54"/>
      <c r="G158" s="54">
        <f>G82+G88+G95</f>
        <v>0</v>
      </c>
      <c r="H158" s="54" t="e">
        <f>#REF!+H145+H148+H131+#REF!+H100</f>
        <v>#REF!</v>
      </c>
      <c r="I158" s="16"/>
      <c r="J158" s="54">
        <f>J82+J88+J95</f>
        <v>778.56399999999985</v>
      </c>
      <c r="K158" s="54" t="e">
        <f>#REF!+K145+K148+K131+#REF!+K100</f>
        <v>#REF!</v>
      </c>
      <c r="L158" s="16"/>
      <c r="M158" s="54">
        <f>M82+M88+M95</f>
        <v>0</v>
      </c>
      <c r="N158" s="54" t="e">
        <f>#REF!+N145+N148+N131+#REF!+N100</f>
        <v>#REF!</v>
      </c>
      <c r="O158" s="16"/>
      <c r="P158" s="54">
        <f>G158+J158+M158</f>
        <v>778.56399999999985</v>
      </c>
      <c r="Q158" s="54" t="e">
        <f>#REF!+Q145+Q148+Q131+#REF!+Q100</f>
        <v>#REF!</v>
      </c>
      <c r="R158" s="16"/>
      <c r="S158" s="54">
        <f>S82+S88+S95</f>
        <v>79.295999999999992</v>
      </c>
      <c r="T158" s="54" t="e">
        <f>#REF!+T145+T148+T131+#REF!+T100</f>
        <v>#REF!</v>
      </c>
      <c r="U158" s="16"/>
      <c r="V158" s="54">
        <f>V82+V88+V95</f>
        <v>0</v>
      </c>
      <c r="W158" s="54" t="e">
        <f>#REF!+W145+W148+W131+#REF!+W100</f>
        <v>#REF!</v>
      </c>
      <c r="X158" s="16"/>
      <c r="Y158" s="54">
        <f>Y82+Y88+Y95</f>
        <v>0</v>
      </c>
      <c r="Z158" s="54" t="e">
        <f>#REF!+Z145+Z148+Z131+#REF!+Z100</f>
        <v>#REF!</v>
      </c>
      <c r="AA158" s="16"/>
      <c r="AB158" s="54">
        <f>S158+V158+Y158</f>
        <v>79.295999999999992</v>
      </c>
      <c r="AC158" s="54" t="e">
        <f>#REF!+AC145+AC148+AC131+#REF!+AC100</f>
        <v>#REF!</v>
      </c>
      <c r="AD158" s="16"/>
      <c r="AE158" s="54">
        <f>AE82+AE88+AE95</f>
        <v>0</v>
      </c>
      <c r="AF158" s="54" t="e">
        <f>#REF!+AF145+AF148+AF131+#REF!+AF100</f>
        <v>#REF!</v>
      </c>
      <c r="AG158" s="16"/>
      <c r="AH158" s="54">
        <f>AH82+AH88+AH95</f>
        <v>0</v>
      </c>
      <c r="AI158" s="54" t="e">
        <f>#REF!+AI145+AI148+AI131+#REF!+AI100</f>
        <v>#REF!</v>
      </c>
      <c r="AJ158" s="16"/>
      <c r="AK158" s="54">
        <f>AK82+AK88+AK95</f>
        <v>0</v>
      </c>
      <c r="AL158" s="54" t="e">
        <f>#REF!+AL145+AL148+AL131+#REF!+AL100</f>
        <v>#REF!</v>
      </c>
      <c r="AM158" s="16"/>
      <c r="AN158" s="54">
        <f>AE158+AH158+AK158</f>
        <v>0</v>
      </c>
      <c r="AO158" s="54" t="e">
        <f>#REF!+AO145+AO148+AO131+#REF!+AO100</f>
        <v>#REF!</v>
      </c>
      <c r="AP158" s="16"/>
      <c r="AQ158" s="54">
        <f>AQ82+AQ88+AQ95</f>
        <v>0</v>
      </c>
      <c r="AR158" s="54" t="e">
        <f>#REF!+AR145+AR148+AR131+#REF!+AR100</f>
        <v>#REF!</v>
      </c>
      <c r="AS158" s="16"/>
      <c r="AT158" s="54">
        <f>AT82+AT88+AT95</f>
        <v>0</v>
      </c>
      <c r="AU158" s="54" t="e">
        <f>#REF!+AU145+AU148+AU131+#REF!+AU100</f>
        <v>#REF!</v>
      </c>
      <c r="AV158" s="16"/>
      <c r="AW158" s="54">
        <f>AW82+AW88+AW95</f>
        <v>0</v>
      </c>
      <c r="AX158" s="54" t="e">
        <f>#REF!+AX145+AX148+AX131+#REF!+AX100</f>
        <v>#REF!</v>
      </c>
      <c r="AY158" s="16"/>
      <c r="AZ158" s="54">
        <f>AQ158+AT158+AW158</f>
        <v>0</v>
      </c>
      <c r="BA158" s="54" t="e">
        <f>#REF!+BA145+BA148+BA131+#REF!+BA100</f>
        <v>#REF!</v>
      </c>
      <c r="BB158" s="16"/>
      <c r="BC158" s="54">
        <f>P158+AB158+AN158+AZ158</f>
        <v>857.8599999999999</v>
      </c>
      <c r="BD158" s="15" t="e">
        <f>#REF!+BD145+BD148+BD131+#REF!+BD100+#REF!</f>
        <v>#REF!</v>
      </c>
      <c r="BE158" s="16"/>
      <c r="BF158" s="20" t="s">
        <v>10</v>
      </c>
      <c r="BG158" s="20"/>
      <c r="BH158" s="16"/>
      <c r="BI158" s="20"/>
      <c r="BJ158" s="16"/>
      <c r="BK158" s="16"/>
      <c r="BL158" s="15">
        <f t="shared" si="38"/>
        <v>857.8599999999999</v>
      </c>
      <c r="BM158" s="15" t="e">
        <f t="shared" si="38"/>
        <v>#REF!</v>
      </c>
      <c r="BN158" s="15">
        <f t="shared" si="39"/>
        <v>0</v>
      </c>
      <c r="BO158" s="15" t="e">
        <f t="shared" si="39"/>
        <v>#REF!</v>
      </c>
      <c r="BP158" s="16"/>
      <c r="BQ158" s="15"/>
      <c r="BR158" s="16"/>
      <c r="BS158" s="15"/>
      <c r="BU158" s="46"/>
      <c r="BV158" s="46"/>
    </row>
    <row r="159" spans="1:74" s="1" customFormat="1" hidden="1" x14ac:dyDescent="0.2">
      <c r="A159" s="55" t="s">
        <v>11</v>
      </c>
      <c r="B159" s="56"/>
      <c r="C159" s="57">
        <f>C142</f>
        <v>2684.1</v>
      </c>
      <c r="D159" s="57"/>
      <c r="E159" s="57">
        <f>E142</f>
        <v>-2684.1</v>
      </c>
      <c r="F159" s="57"/>
      <c r="G159" s="57">
        <f>G118+G130</f>
        <v>3820</v>
      </c>
      <c r="H159" s="57" t="e">
        <f>H142+#REF!+#REF!+H132</f>
        <v>#REF!</v>
      </c>
      <c r="I159" s="16"/>
      <c r="J159" s="57">
        <f>J118+J130</f>
        <v>0</v>
      </c>
      <c r="K159" s="57" t="e">
        <f>K142+#REF!+#REF!+K132</f>
        <v>#REF!</v>
      </c>
      <c r="L159" s="16"/>
      <c r="M159" s="57">
        <f>M118+M130</f>
        <v>0</v>
      </c>
      <c r="N159" s="57" t="e">
        <f>N142+#REF!+#REF!+N132</f>
        <v>#REF!</v>
      </c>
      <c r="O159" s="16"/>
      <c r="P159" s="57">
        <f>G159+J159+M159</f>
        <v>3820</v>
      </c>
      <c r="Q159" s="57" t="e">
        <f>Q142+#REF!+#REF!+Q132</f>
        <v>#REF!</v>
      </c>
      <c r="R159" s="16"/>
      <c r="S159" s="57">
        <f>S118+S130</f>
        <v>679.30240000000003</v>
      </c>
      <c r="T159" s="57" t="e">
        <f>T142+#REF!+#REF!+T132</f>
        <v>#REF!</v>
      </c>
      <c r="U159" s="16"/>
      <c r="V159" s="57">
        <f>V118+V130</f>
        <v>3450.0013999999996</v>
      </c>
      <c r="W159" s="57" t="e">
        <f>W142+#REF!+#REF!+W132</f>
        <v>#REF!</v>
      </c>
      <c r="X159" s="16"/>
      <c r="Y159" s="57">
        <f>Y118+Y130</f>
        <v>0</v>
      </c>
      <c r="Z159" s="57" t="e">
        <f>Z142+#REF!+#REF!+Z132</f>
        <v>#REF!</v>
      </c>
      <c r="AA159" s="16"/>
      <c r="AB159" s="57">
        <f>S159+V159+Y159</f>
        <v>4129.3037999999997</v>
      </c>
      <c r="AC159" s="57" t="e">
        <f>AC142+#REF!+#REF!+AC132</f>
        <v>#REF!</v>
      </c>
      <c r="AD159" s="16"/>
      <c r="AE159" s="57">
        <f>AE118+AE130</f>
        <v>716.36620000000005</v>
      </c>
      <c r="AF159" s="57" t="e">
        <f>AF142+#REF!+#REF!+AF132</f>
        <v>#REF!</v>
      </c>
      <c r="AG159" s="16"/>
      <c r="AH159" s="57">
        <f>AH118+AH130</f>
        <v>1382.08</v>
      </c>
      <c r="AI159" s="57" t="e">
        <f>AI142+#REF!+#REF!+AI132</f>
        <v>#REF!</v>
      </c>
      <c r="AJ159" s="16"/>
      <c r="AK159" s="57">
        <f>AK118+AK130</f>
        <v>11410</v>
      </c>
      <c r="AL159" s="57" t="e">
        <f>AL142+#REF!+#REF!+AL132</f>
        <v>#REF!</v>
      </c>
      <c r="AM159" s="16"/>
      <c r="AN159" s="57">
        <f>AE159+AH159+AK159</f>
        <v>13508.4462</v>
      </c>
      <c r="AO159" s="57" t="e">
        <f>AO142+#REF!+#REF!+AO132</f>
        <v>#REF!</v>
      </c>
      <c r="AP159" s="16"/>
      <c r="AQ159" s="57">
        <f>AQ118+AQ130</f>
        <v>11575.9054</v>
      </c>
      <c r="AR159" s="57" t="e">
        <f>AR142+#REF!+#REF!+AR132</f>
        <v>#REF!</v>
      </c>
      <c r="AS159" s="16"/>
      <c r="AT159" s="57">
        <f>AT118+AT130</f>
        <v>6525.9066000000003</v>
      </c>
      <c r="AU159" s="57" t="e">
        <f>AU142+#REF!+#REF!+AU132</f>
        <v>#REF!</v>
      </c>
      <c r="AV159" s="16"/>
      <c r="AW159" s="57">
        <f>AW118+AW130</f>
        <v>6525.9066000000003</v>
      </c>
      <c r="AX159" s="57" t="e">
        <f>AX142+#REF!+#REF!+AX132</f>
        <v>#REF!</v>
      </c>
      <c r="AY159" s="16"/>
      <c r="AZ159" s="57">
        <f>AQ159+AT159+AW159</f>
        <v>24627.7186</v>
      </c>
      <c r="BA159" s="57" t="e">
        <f>BA142+#REF!+#REF!+BA132</f>
        <v>#REF!</v>
      </c>
      <c r="BB159" s="16"/>
      <c r="BC159" s="57">
        <f>P159+AB159+AN159+AZ159</f>
        <v>46085.4686</v>
      </c>
      <c r="BD159" s="15" t="e">
        <f>BD142+#REF!+#REF!+BD132</f>
        <v>#REF!</v>
      </c>
      <c r="BE159" s="16"/>
      <c r="BF159" s="24" t="s">
        <v>11</v>
      </c>
      <c r="BG159" s="20"/>
      <c r="BH159" s="16"/>
      <c r="BI159" s="20"/>
      <c r="BJ159" s="16"/>
      <c r="BK159" s="16"/>
      <c r="BL159" s="15">
        <f t="shared" si="38"/>
        <v>21457.75</v>
      </c>
      <c r="BM159" s="15" t="e">
        <f t="shared" si="38"/>
        <v>#REF!</v>
      </c>
      <c r="BN159" s="15">
        <f t="shared" si="39"/>
        <v>24627.7186</v>
      </c>
      <c r="BO159" s="15" t="e">
        <f t="shared" si="39"/>
        <v>#REF!</v>
      </c>
      <c r="BP159" s="16"/>
      <c r="BQ159" s="15"/>
      <c r="BR159" s="16"/>
      <c r="BS159" s="15"/>
      <c r="BU159" s="46"/>
      <c r="BV159" s="46"/>
    </row>
    <row r="160" spans="1:74" s="4" customFormat="1" x14ac:dyDescent="0.2">
      <c r="A160" s="7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24"/>
      <c r="BG160" s="24"/>
      <c r="BH160" s="12"/>
      <c r="BI160" s="24"/>
      <c r="BJ160" s="12"/>
      <c r="BK160" s="12"/>
      <c r="BL160" s="12"/>
      <c r="BM160" s="12"/>
      <c r="BN160" s="12"/>
      <c r="BO160" s="12"/>
      <c r="BP160" s="12"/>
      <c r="BQ160" s="40"/>
      <c r="BR160" s="12"/>
      <c r="BS160" s="40"/>
    </row>
    <row r="161" spans="1:71" s="4" customFormat="1" x14ac:dyDescent="0.2">
      <c r="A161" s="7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24"/>
      <c r="BG161" s="24"/>
      <c r="BH161" s="12"/>
      <c r="BI161" s="24"/>
      <c r="BJ161" s="12"/>
      <c r="BK161" s="12"/>
      <c r="BL161" s="12"/>
      <c r="BM161" s="12"/>
      <c r="BN161" s="12"/>
      <c r="BO161" s="12"/>
      <c r="BP161" s="12"/>
      <c r="BQ161" s="40"/>
      <c r="BR161" s="12"/>
      <c r="BS161" s="40"/>
    </row>
    <row r="162" spans="1:71" s="4" customFormat="1" x14ac:dyDescent="0.2">
      <c r="A162" s="7"/>
      <c r="C162" s="12" t="e">
        <f>C155-C157-C158-C159</f>
        <v>#REF!</v>
      </c>
      <c r="D162" s="12"/>
      <c r="E162" s="12" t="e">
        <f>E155-E157-E158-E159</f>
        <v>#REF!</v>
      </c>
      <c r="F162" s="12"/>
      <c r="G162" s="12">
        <f>G155-G157-G158-G159</f>
        <v>0</v>
      </c>
      <c r="H162" s="12" t="e">
        <f>H155-H157-H158-H159</f>
        <v>#REF!</v>
      </c>
      <c r="I162" s="12"/>
      <c r="J162" s="12">
        <f>J155-J157-J158-J159</f>
        <v>-4.5474735088646412E-13</v>
      </c>
      <c r="K162" s="12" t="e">
        <f>K155-K157-K158-K159</f>
        <v>#REF!</v>
      </c>
      <c r="L162" s="12"/>
      <c r="M162" s="12">
        <f>M155-M157-M158-M159</f>
        <v>0</v>
      </c>
      <c r="N162" s="12" t="e">
        <f>N155-N157-N158-N159</f>
        <v>#REF!</v>
      </c>
      <c r="O162" s="12"/>
      <c r="P162" s="12">
        <f>P155-P157-P158-P159</f>
        <v>0</v>
      </c>
      <c r="Q162" s="12" t="e">
        <f>Q155-Q157-Q158-Q159</f>
        <v>#REF!</v>
      </c>
      <c r="R162" s="12"/>
      <c r="S162" s="12">
        <f>S155-S157-S158-S159</f>
        <v>0</v>
      </c>
      <c r="T162" s="12" t="e">
        <f>T155-T157-T158-T159</f>
        <v>#REF!</v>
      </c>
      <c r="U162" s="12"/>
      <c r="V162" s="12">
        <f>V155-V157-V158-V159</f>
        <v>0</v>
      </c>
      <c r="W162" s="12" t="e">
        <f>W155-W157-W158-W159</f>
        <v>#REF!</v>
      </c>
      <c r="X162" s="12"/>
      <c r="Y162" s="12">
        <f>Y155-Y157-Y158-Y159</f>
        <v>0</v>
      </c>
      <c r="Z162" s="12" t="e">
        <f>Z155-Z157-Z158-Z159</f>
        <v>#REF!</v>
      </c>
      <c r="AA162" s="12"/>
      <c r="AB162" s="12">
        <f>AB155-AB157-AB158-AB159</f>
        <v>0</v>
      </c>
      <c r="AC162" s="12" t="e">
        <f>AC155-AC157-AC158-AC159</f>
        <v>#REF!</v>
      </c>
      <c r="AD162" s="12"/>
      <c r="AE162" s="12">
        <f>AE155-AE157-AE158-AE159</f>
        <v>0</v>
      </c>
      <c r="AF162" s="12" t="e">
        <f>AF155-AF157-AF158-AF159</f>
        <v>#REF!</v>
      </c>
      <c r="AG162" s="12"/>
      <c r="AH162" s="12">
        <f>AH155-AH157-AH158-AH159</f>
        <v>1.8189894035458565E-12</v>
      </c>
      <c r="AI162" s="12" t="e">
        <f>AI155-AI157-AI158-AI159</f>
        <v>#REF!</v>
      </c>
      <c r="AJ162" s="12"/>
      <c r="AK162" s="12">
        <f>AK155-AK157-AK158-AK159</f>
        <v>0</v>
      </c>
      <c r="AL162" s="12" t="e">
        <f>AL155-AL157-AL158-AL159</f>
        <v>#REF!</v>
      </c>
      <c r="AM162" s="12"/>
      <c r="AN162" s="12">
        <f>AN155-AN157-AN158-AN159</f>
        <v>0</v>
      </c>
      <c r="AO162" s="12" t="e">
        <f>AO155-AO157-AO158-AO159</f>
        <v>#REF!</v>
      </c>
      <c r="AP162" s="12"/>
      <c r="AQ162" s="12">
        <f>AQ155-AQ157-AQ158-AQ159</f>
        <v>0</v>
      </c>
      <c r="AR162" s="12" t="e">
        <f>AR155-AR157-AR158-AR159</f>
        <v>#REF!</v>
      </c>
      <c r="AS162" s="12"/>
      <c r="AT162" s="12">
        <f>AT155-AT157-AT158-AT159</f>
        <v>0</v>
      </c>
      <c r="AU162" s="12" t="e">
        <f>AU155-AU157-AU158-AU159</f>
        <v>#REF!</v>
      </c>
      <c r="AV162" s="12"/>
      <c r="AW162" s="12">
        <f>AW155-AW157-AW158-AW159</f>
        <v>0</v>
      </c>
      <c r="AX162" s="12" t="e">
        <f>AX155-AX157-AX158-AX159</f>
        <v>#REF!</v>
      </c>
      <c r="AY162" s="12"/>
      <c r="AZ162" s="12">
        <f>AZ155-AZ157-AZ158-AZ159</f>
        <v>0</v>
      </c>
      <c r="BA162" s="12" t="e">
        <f>BA155-BA157-BA158-BA159</f>
        <v>#REF!</v>
      </c>
      <c r="BB162" s="12"/>
      <c r="BC162" s="12">
        <f>BC155-BC157-BC158-BC159</f>
        <v>0</v>
      </c>
      <c r="BD162" s="12" t="e">
        <f>BD155-BD157-BD158-BD159</f>
        <v>#REF!</v>
      </c>
      <c r="BE162" s="12"/>
      <c r="BF162" s="24"/>
      <c r="BG162" s="24"/>
      <c r="BH162" s="12"/>
      <c r="BI162" s="24"/>
      <c r="BJ162" s="12"/>
      <c r="BK162" s="12"/>
      <c r="BL162" s="12"/>
      <c r="BM162" s="12"/>
      <c r="BN162" s="12"/>
      <c r="BO162" s="12"/>
      <c r="BP162" s="12"/>
      <c r="BQ162" s="40"/>
      <c r="BR162" s="12"/>
      <c r="BS162" s="40"/>
    </row>
    <row r="164" spans="1:71" x14ac:dyDescent="0.2">
      <c r="BC164" s="17">
        <f>BC157-77298.5*1.18</f>
        <v>3166.8000000000029</v>
      </c>
    </row>
    <row r="166" spans="1:71" x14ac:dyDescent="0.2">
      <c r="BC166" s="17">
        <f>BC56</f>
        <v>721.3</v>
      </c>
    </row>
    <row r="167" spans="1:71" x14ac:dyDescent="0.2">
      <c r="BC167" s="17">
        <f>M65</f>
        <v>2445.5</v>
      </c>
    </row>
    <row r="168" spans="1:71" x14ac:dyDescent="0.2">
      <c r="BC168" s="63"/>
    </row>
  </sheetData>
  <sheetProtection password="CC75" sheet="1" selectLockedCells="1" selectUnlockedCells="1"/>
  <autoFilter ref="A5:BJ172"/>
  <mergeCells count="26">
    <mergeCell ref="A3:A4"/>
    <mergeCell ref="A1:BD1"/>
    <mergeCell ref="C3:C4"/>
    <mergeCell ref="E3:E4"/>
    <mergeCell ref="BC3:BD3"/>
    <mergeCell ref="AZ3:BA3"/>
    <mergeCell ref="AN3:AO3"/>
    <mergeCell ref="AB3:AC3"/>
    <mergeCell ref="AE3:AF3"/>
    <mergeCell ref="J3:K3"/>
    <mergeCell ref="M3:N3"/>
    <mergeCell ref="BN3:BO3"/>
    <mergeCell ref="BI3:BJ3"/>
    <mergeCell ref="P3:Q3"/>
    <mergeCell ref="G3:H3"/>
    <mergeCell ref="Y3:Z3"/>
    <mergeCell ref="V3:W3"/>
    <mergeCell ref="S3:T3"/>
    <mergeCell ref="BL3:BM3"/>
    <mergeCell ref="BF3:BF4"/>
    <mergeCell ref="BG3:BG4"/>
    <mergeCell ref="AH3:AI3"/>
    <mergeCell ref="AK3:AL3"/>
    <mergeCell ref="AQ3:AR3"/>
    <mergeCell ref="AT3:AU3"/>
    <mergeCell ref="AW3:AX3"/>
  </mergeCells>
  <phoneticPr fontId="0" type="noConversion"/>
  <pageMargins left="0.74803149606299213" right="0.74803149606299213" top="0.39370078740157483" bottom="0.39370078740157483" header="0.51181102362204722" footer="0.51181102362204722"/>
  <pageSetup paperSize="9" scale="48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167"/>
  <sheetViews>
    <sheetView zoomScale="90" zoomScaleNormal="90" workbookViewId="0">
      <pane xSplit="6" ySplit="4" topLeftCell="I54" activePane="bottomRight" state="frozen"/>
      <selection activeCell="J52" sqref="J52"/>
      <selection pane="topRight" activeCell="J52" sqref="J52"/>
      <selection pane="bottomLeft" activeCell="J52" sqref="J52"/>
      <selection pane="bottomRight" activeCell="A2" sqref="A2"/>
    </sheetView>
  </sheetViews>
  <sheetFormatPr defaultRowHeight="12.75" x14ac:dyDescent="0.2"/>
  <cols>
    <col min="1" max="1" width="73.42578125" style="6" customWidth="1"/>
    <col min="2" max="2" width="0.5703125" style="4" hidden="1" customWidth="1"/>
    <col min="3" max="3" width="11.42578125" style="17" hidden="1" customWidth="1"/>
    <col min="4" max="4" width="0.5703125" style="12" hidden="1" customWidth="1"/>
    <col min="5" max="5" width="11.42578125" style="17" hidden="1" customWidth="1"/>
    <col min="6" max="6" width="0.5703125" style="12" hidden="1" customWidth="1"/>
    <col min="7" max="7" width="11.42578125" style="17" customWidth="1"/>
    <col min="8" max="8" width="11.42578125" style="17" hidden="1" customWidth="1"/>
    <col min="9" max="9" width="0.5703125" style="12" customWidth="1"/>
    <col min="10" max="10" width="11.42578125" style="17" customWidth="1"/>
    <col min="11" max="11" width="11.42578125" style="17" hidden="1" customWidth="1"/>
    <col min="12" max="12" width="0.5703125" style="12" customWidth="1"/>
    <col min="13" max="13" width="11.42578125" style="17" customWidth="1"/>
    <col min="14" max="14" width="11.42578125" style="17" hidden="1" customWidth="1"/>
    <col min="15" max="15" width="0.5703125" style="12" customWidth="1"/>
    <col min="16" max="16" width="11.42578125" style="17" customWidth="1"/>
    <col min="17" max="17" width="11.42578125" style="17" hidden="1" customWidth="1"/>
    <col min="18" max="18" width="0.5703125" style="12" customWidth="1"/>
    <col min="19" max="19" width="11.42578125" style="17" customWidth="1"/>
    <col min="20" max="20" width="11.42578125" style="17" hidden="1" customWidth="1"/>
    <col min="21" max="21" width="0.5703125" style="12" customWidth="1"/>
    <col min="22" max="22" width="11.42578125" style="17" customWidth="1"/>
    <col min="23" max="23" width="11.42578125" style="17" hidden="1" customWidth="1"/>
    <col min="24" max="24" width="0.5703125" style="12" customWidth="1"/>
    <col min="25" max="25" width="11.42578125" style="17" customWidth="1"/>
    <col min="26" max="26" width="11.42578125" style="17" hidden="1" customWidth="1"/>
    <col min="27" max="27" width="0.5703125" style="12" customWidth="1"/>
    <col min="28" max="28" width="11.42578125" style="17" customWidth="1"/>
    <col min="29" max="29" width="11.42578125" style="17" hidden="1" customWidth="1"/>
    <col min="30" max="30" width="0.5703125" style="12" customWidth="1"/>
    <col min="31" max="31" width="11.42578125" style="17" customWidth="1"/>
    <col min="32" max="32" width="11.42578125" style="17" hidden="1" customWidth="1"/>
    <col min="33" max="33" width="0.5703125" style="12" customWidth="1"/>
    <col min="34" max="34" width="11.42578125" style="17" customWidth="1"/>
    <col min="35" max="35" width="11.42578125" style="17" hidden="1" customWidth="1"/>
    <col min="36" max="36" width="0.5703125" style="12" customWidth="1"/>
    <col min="37" max="37" width="11.42578125" style="17" customWidth="1"/>
    <col min="38" max="38" width="11.42578125" style="17" hidden="1" customWidth="1"/>
    <col min="39" max="39" width="0.5703125" style="12" customWidth="1"/>
    <col min="40" max="40" width="11.42578125" style="17" customWidth="1"/>
    <col min="41" max="41" width="11.42578125" style="17" hidden="1" customWidth="1"/>
    <col min="42" max="42" width="0.5703125" style="12" customWidth="1"/>
    <col min="43" max="43" width="11.42578125" style="17" customWidth="1"/>
    <col min="44" max="44" width="11.42578125" style="17" hidden="1" customWidth="1"/>
    <col min="45" max="45" width="0.5703125" style="12" customWidth="1"/>
    <col min="46" max="46" width="11.42578125" style="17" customWidth="1"/>
    <col min="47" max="47" width="11.42578125" style="17" hidden="1" customWidth="1"/>
    <col min="48" max="48" width="0.5703125" style="12" customWidth="1"/>
    <col min="49" max="49" width="11.42578125" style="17" customWidth="1"/>
    <col min="50" max="50" width="11.42578125" style="17" hidden="1" customWidth="1"/>
    <col min="51" max="51" width="0.5703125" style="12" customWidth="1"/>
    <col min="52" max="52" width="11.42578125" style="17" customWidth="1"/>
    <col min="53" max="53" width="11.42578125" style="17" hidden="1" customWidth="1"/>
    <col min="54" max="54" width="0.5703125" style="12" customWidth="1"/>
    <col min="55" max="55" width="11.42578125" style="17" customWidth="1"/>
    <col min="56" max="56" width="11.42578125" style="17" hidden="1" customWidth="1"/>
    <col min="57" max="57" width="0.5703125" style="12" hidden="1" customWidth="1"/>
    <col min="58" max="58" width="14.28515625" style="20" hidden="1" customWidth="1"/>
    <col min="59" max="59" width="9.7109375" style="20" hidden="1" customWidth="1"/>
    <col min="60" max="60" width="0.5703125" style="12" customWidth="1"/>
    <col min="61" max="61" width="9.7109375" style="20" hidden="1" customWidth="1"/>
    <col min="62" max="62" width="11.42578125" style="12" hidden="1" customWidth="1"/>
    <col min="63" max="63" width="0.5703125" style="12" hidden="1" customWidth="1"/>
    <col min="64" max="65" width="11.42578125" style="17" hidden="1" customWidth="1"/>
    <col min="66" max="67" width="12.28515625" style="17" hidden="1" customWidth="1"/>
    <col min="68" max="68" width="0.5703125" style="12" hidden="1" customWidth="1"/>
    <col min="69" max="69" width="9.140625" style="38" hidden="1" customWidth="1"/>
    <col min="70" max="70" width="0.5703125" style="12" hidden="1" customWidth="1"/>
    <col min="71" max="71" width="11" style="38" hidden="1" customWidth="1"/>
    <col min="72" max="72" width="0.5703125" style="12" hidden="1" customWidth="1"/>
    <col min="73" max="73" width="13.28515625" style="20" hidden="1" customWidth="1"/>
    <col min="74" max="74" width="9.140625" style="4" customWidth="1"/>
    <col min="75" max="75" width="9.140625" style="4"/>
  </cols>
  <sheetData>
    <row r="1" spans="1:75" ht="18" x14ac:dyDescent="0.25">
      <c r="A1" s="66" t="s">
        <v>101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21"/>
      <c r="BH1" s="20"/>
      <c r="BJ1" s="11"/>
      <c r="BK1" s="20"/>
      <c r="BL1"/>
      <c r="BM1"/>
      <c r="BN1"/>
      <c r="BO1"/>
      <c r="BP1"/>
      <c r="BR1"/>
      <c r="BT1" s="21"/>
    </row>
    <row r="3" spans="1:75" s="2" customFormat="1" ht="12.75" customHeight="1" x14ac:dyDescent="0.2">
      <c r="A3" s="65" t="s">
        <v>0</v>
      </c>
      <c r="B3" s="5"/>
      <c r="C3" s="65" t="s">
        <v>42</v>
      </c>
      <c r="D3" s="14"/>
      <c r="E3" s="65" t="s">
        <v>27</v>
      </c>
      <c r="F3" s="14"/>
      <c r="G3" s="64" t="s">
        <v>30</v>
      </c>
      <c r="H3" s="64"/>
      <c r="I3" s="14"/>
      <c r="J3" s="64" t="s">
        <v>31</v>
      </c>
      <c r="K3" s="64"/>
      <c r="L3" s="14"/>
      <c r="M3" s="64" t="s">
        <v>32</v>
      </c>
      <c r="N3" s="64"/>
      <c r="O3" s="14"/>
      <c r="P3" s="64" t="s">
        <v>1</v>
      </c>
      <c r="Q3" s="64"/>
      <c r="R3" s="14"/>
      <c r="S3" s="64" t="s">
        <v>33</v>
      </c>
      <c r="T3" s="64"/>
      <c r="U3" s="14"/>
      <c r="V3" s="64" t="s">
        <v>34</v>
      </c>
      <c r="W3" s="64"/>
      <c r="X3" s="14"/>
      <c r="Y3" s="64" t="s">
        <v>35</v>
      </c>
      <c r="Z3" s="64"/>
      <c r="AA3" s="14"/>
      <c r="AB3" s="64" t="s">
        <v>2</v>
      </c>
      <c r="AC3" s="64"/>
      <c r="AD3" s="14"/>
      <c r="AE3" s="64" t="s">
        <v>36</v>
      </c>
      <c r="AF3" s="64"/>
      <c r="AG3" s="14"/>
      <c r="AH3" s="64" t="s">
        <v>37</v>
      </c>
      <c r="AI3" s="64"/>
      <c r="AJ3" s="14"/>
      <c r="AK3" s="64" t="s">
        <v>38</v>
      </c>
      <c r="AL3" s="64"/>
      <c r="AM3" s="14"/>
      <c r="AN3" s="64" t="s">
        <v>3</v>
      </c>
      <c r="AO3" s="64"/>
      <c r="AP3" s="14"/>
      <c r="AQ3" s="64" t="s">
        <v>39</v>
      </c>
      <c r="AR3" s="64"/>
      <c r="AS3" s="14"/>
      <c r="AT3" s="64" t="s">
        <v>40</v>
      </c>
      <c r="AU3" s="64"/>
      <c r="AV3" s="14"/>
      <c r="AW3" s="64" t="s">
        <v>41</v>
      </c>
      <c r="AX3" s="64"/>
      <c r="AY3" s="14"/>
      <c r="AZ3" s="64" t="s">
        <v>4</v>
      </c>
      <c r="BA3" s="64"/>
      <c r="BB3" s="14"/>
      <c r="BC3" s="64" t="s">
        <v>45</v>
      </c>
      <c r="BD3" s="64"/>
      <c r="BE3" s="14"/>
      <c r="BF3" s="64" t="s">
        <v>21</v>
      </c>
      <c r="BG3" s="64" t="s">
        <v>22</v>
      </c>
      <c r="BH3" s="14"/>
      <c r="BI3" s="64" t="s">
        <v>23</v>
      </c>
      <c r="BJ3" s="64"/>
      <c r="BK3" s="14"/>
      <c r="BL3" s="64" t="s">
        <v>28</v>
      </c>
      <c r="BM3" s="64"/>
      <c r="BN3" s="64" t="s">
        <v>4</v>
      </c>
      <c r="BO3" s="64"/>
      <c r="BP3" s="14"/>
      <c r="BQ3" s="13" t="s">
        <v>43</v>
      </c>
      <c r="BR3" s="14"/>
      <c r="BS3" s="13" t="s">
        <v>44</v>
      </c>
      <c r="BV3" s="60"/>
      <c r="BW3" s="60"/>
    </row>
    <row r="4" spans="1:75" s="2" customFormat="1" x14ac:dyDescent="0.2">
      <c r="A4" s="65"/>
      <c r="B4" s="5"/>
      <c r="C4" s="65"/>
      <c r="D4" s="14"/>
      <c r="E4" s="65"/>
      <c r="F4" s="14"/>
      <c r="G4" s="13" t="s">
        <v>18</v>
      </c>
      <c r="H4" s="13" t="s">
        <v>26</v>
      </c>
      <c r="I4" s="14"/>
      <c r="J4" s="13" t="s">
        <v>18</v>
      </c>
      <c r="K4" s="13" t="s">
        <v>26</v>
      </c>
      <c r="L4" s="14"/>
      <c r="M4" s="13" t="s">
        <v>18</v>
      </c>
      <c r="N4" s="13" t="s">
        <v>26</v>
      </c>
      <c r="O4" s="14"/>
      <c r="P4" s="13" t="s">
        <v>18</v>
      </c>
      <c r="Q4" s="13" t="s">
        <v>26</v>
      </c>
      <c r="R4" s="14"/>
      <c r="S4" s="13" t="s">
        <v>18</v>
      </c>
      <c r="T4" s="13" t="s">
        <v>26</v>
      </c>
      <c r="U4" s="14"/>
      <c r="V4" s="13" t="s">
        <v>18</v>
      </c>
      <c r="W4" s="13" t="s">
        <v>26</v>
      </c>
      <c r="X4" s="14"/>
      <c r="Y4" s="13" t="s">
        <v>18</v>
      </c>
      <c r="Z4" s="13" t="s">
        <v>26</v>
      </c>
      <c r="AA4" s="14"/>
      <c r="AB4" s="13" t="s">
        <v>18</v>
      </c>
      <c r="AC4" s="13" t="s">
        <v>26</v>
      </c>
      <c r="AD4" s="14"/>
      <c r="AE4" s="13" t="s">
        <v>18</v>
      </c>
      <c r="AF4" s="13" t="s">
        <v>20</v>
      </c>
      <c r="AG4" s="14"/>
      <c r="AH4" s="13" t="s">
        <v>18</v>
      </c>
      <c r="AI4" s="13" t="s">
        <v>20</v>
      </c>
      <c r="AJ4" s="14"/>
      <c r="AK4" s="13" t="s">
        <v>18</v>
      </c>
      <c r="AL4" s="13" t="s">
        <v>20</v>
      </c>
      <c r="AM4" s="14"/>
      <c r="AN4" s="13" t="s">
        <v>18</v>
      </c>
      <c r="AO4" s="13" t="s">
        <v>20</v>
      </c>
      <c r="AP4" s="14"/>
      <c r="AQ4" s="13" t="s">
        <v>18</v>
      </c>
      <c r="AR4" s="13" t="s">
        <v>19</v>
      </c>
      <c r="AS4" s="14"/>
      <c r="AT4" s="13" t="s">
        <v>18</v>
      </c>
      <c r="AU4" s="13" t="s">
        <v>19</v>
      </c>
      <c r="AV4" s="14"/>
      <c r="AW4" s="13" t="s">
        <v>18</v>
      </c>
      <c r="AX4" s="13" t="s">
        <v>19</v>
      </c>
      <c r="AY4" s="14"/>
      <c r="AZ4" s="13" t="s">
        <v>18</v>
      </c>
      <c r="BA4" s="13" t="s">
        <v>19</v>
      </c>
      <c r="BB4" s="14"/>
      <c r="BC4" s="13" t="s">
        <v>18</v>
      </c>
      <c r="BD4" s="13" t="s">
        <v>19</v>
      </c>
      <c r="BE4" s="14"/>
      <c r="BF4" s="64"/>
      <c r="BG4" s="64"/>
      <c r="BH4" s="14"/>
      <c r="BI4" s="13" t="s">
        <v>24</v>
      </c>
      <c r="BJ4" s="13" t="s">
        <v>25</v>
      </c>
      <c r="BK4" s="14"/>
      <c r="BL4" s="13" t="s">
        <v>18</v>
      </c>
      <c r="BM4" s="13" t="s">
        <v>19</v>
      </c>
      <c r="BN4" s="13" t="s">
        <v>18</v>
      </c>
      <c r="BO4" s="13" t="s">
        <v>20</v>
      </c>
      <c r="BP4" s="14"/>
      <c r="BQ4" s="13" t="s">
        <v>18</v>
      </c>
      <c r="BR4" s="14"/>
      <c r="BS4" s="13"/>
      <c r="BV4" s="61"/>
      <c r="BW4" s="60"/>
    </row>
    <row r="5" spans="1:75" x14ac:dyDescent="0.2">
      <c r="BT5"/>
      <c r="BU5"/>
      <c r="BV5" s="62"/>
    </row>
    <row r="6" spans="1:75" s="1" customFormat="1" x14ac:dyDescent="0.2">
      <c r="A6" s="48" t="s">
        <v>50</v>
      </c>
      <c r="B6" s="49"/>
      <c r="C6" s="50">
        <f>SUM(C8:C8)</f>
        <v>0</v>
      </c>
      <c r="D6" s="50"/>
      <c r="E6" s="50">
        <f>BC6-C6</f>
        <v>63508.525000000001</v>
      </c>
      <c r="F6" s="50"/>
      <c r="G6" s="50">
        <f>SUM(G8:G8)</f>
        <v>63508.525000000001</v>
      </c>
      <c r="H6" s="50">
        <f>SUM(H8:H8)</f>
        <v>0</v>
      </c>
      <c r="I6" s="16"/>
      <c r="J6" s="50">
        <f>SUM(J8:J8)</f>
        <v>0</v>
      </c>
      <c r="K6" s="50">
        <f>SUM(K8:K8)</f>
        <v>0</v>
      </c>
      <c r="L6" s="16"/>
      <c r="M6" s="50">
        <f>SUM(M8:M8)</f>
        <v>0</v>
      </c>
      <c r="N6" s="50">
        <f>SUM(N8:N8)</f>
        <v>0</v>
      </c>
      <c r="O6" s="16"/>
      <c r="P6" s="50">
        <f>SUM(P8:P8)</f>
        <v>63508.525000000001</v>
      </c>
      <c r="Q6" s="50">
        <f>SUM(Q8:Q8)</f>
        <v>0</v>
      </c>
      <c r="R6" s="16"/>
      <c r="S6" s="50">
        <f>SUM(S8:S8)</f>
        <v>0</v>
      </c>
      <c r="T6" s="50">
        <f>SUM(T8:T8)</f>
        <v>0</v>
      </c>
      <c r="U6" s="16"/>
      <c r="V6" s="50">
        <f>SUM(V8:V8)</f>
        <v>0</v>
      </c>
      <c r="W6" s="50">
        <f>SUM(W8:W8)</f>
        <v>0</v>
      </c>
      <c r="X6" s="16"/>
      <c r="Y6" s="50">
        <f>SUM(Y8:Y8)</f>
        <v>0</v>
      </c>
      <c r="Z6" s="50">
        <f>SUM(Z8:Z8)</f>
        <v>0</v>
      </c>
      <c r="AA6" s="16"/>
      <c r="AB6" s="50">
        <f>SUM(AB8:AB8)</f>
        <v>0</v>
      </c>
      <c r="AC6" s="50">
        <f>SUM(AC8:AC8)</f>
        <v>0</v>
      </c>
      <c r="AD6" s="16"/>
      <c r="AE6" s="50">
        <f>SUM(AE8:AE8)</f>
        <v>0</v>
      </c>
      <c r="AF6" s="50">
        <f>SUM(AF8:AF8)</f>
        <v>0</v>
      </c>
      <c r="AG6" s="16"/>
      <c r="AH6" s="50">
        <f>SUM(AH8:AH8)</f>
        <v>0</v>
      </c>
      <c r="AI6" s="50">
        <f>SUM(AI8:AI8)</f>
        <v>0</v>
      </c>
      <c r="AJ6" s="16"/>
      <c r="AK6" s="50">
        <f>SUM(AK8:AK8)</f>
        <v>0</v>
      </c>
      <c r="AL6" s="50">
        <f>SUM(AL8:AL8)</f>
        <v>0</v>
      </c>
      <c r="AM6" s="16"/>
      <c r="AN6" s="50">
        <f>SUM(AN8:AN8)</f>
        <v>0</v>
      </c>
      <c r="AO6" s="50">
        <f>SUM(AO8:AO8)</f>
        <v>0</v>
      </c>
      <c r="AP6" s="16"/>
      <c r="AQ6" s="50">
        <f>SUM(AQ8:AQ8)</f>
        <v>0</v>
      </c>
      <c r="AR6" s="50">
        <f>SUM(AR8:AR8)</f>
        <v>0</v>
      </c>
      <c r="AS6" s="16"/>
      <c r="AT6" s="50">
        <f>SUM(AT8:AT8)</f>
        <v>0</v>
      </c>
      <c r="AU6" s="50">
        <f>SUM(AU8:AU8)</f>
        <v>0</v>
      </c>
      <c r="AV6" s="16"/>
      <c r="AW6" s="50">
        <f>SUM(AW8:AW8)</f>
        <v>0</v>
      </c>
      <c r="AX6" s="50">
        <f>SUM(AX8:AX8)</f>
        <v>0</v>
      </c>
      <c r="AY6" s="16"/>
      <c r="AZ6" s="50">
        <f>SUM(AZ8:AZ8)</f>
        <v>0</v>
      </c>
      <c r="BA6" s="50">
        <f>SUM(BA8:BA8)</f>
        <v>0</v>
      </c>
      <c r="BB6" s="16"/>
      <c r="BC6" s="50">
        <f>SUM(BC8:BC8)</f>
        <v>63508.525000000001</v>
      </c>
      <c r="BD6" s="15">
        <f>SUM(BD8:BD8)</f>
        <v>0</v>
      </c>
      <c r="BE6" s="16"/>
      <c r="BF6" s="20"/>
      <c r="BG6" s="20"/>
      <c r="BH6" s="16"/>
      <c r="BI6" s="20"/>
      <c r="BJ6" s="16"/>
      <c r="BK6" s="16"/>
      <c r="BL6" s="15">
        <f>P6+AB6+AN6</f>
        <v>63508.525000000001</v>
      </c>
      <c r="BM6" s="15">
        <f>Q6+AC6+AO6</f>
        <v>0</v>
      </c>
      <c r="BN6" s="15">
        <f>AZ6</f>
        <v>0</v>
      </c>
      <c r="BO6" s="15">
        <f>BA6</f>
        <v>0</v>
      </c>
      <c r="BP6" s="16"/>
      <c r="BQ6" s="38"/>
      <c r="BR6" s="16"/>
      <c r="BS6" s="38"/>
      <c r="BU6" s="46"/>
      <c r="BV6" s="47"/>
      <c r="BW6" s="3"/>
    </row>
    <row r="7" spans="1:75" x14ac:dyDescent="0.2">
      <c r="A7" s="26" t="s">
        <v>96</v>
      </c>
      <c r="BT7"/>
      <c r="BU7"/>
    </row>
    <row r="8" spans="1:75" x14ac:dyDescent="0.2">
      <c r="A8" s="25" t="s">
        <v>16</v>
      </c>
      <c r="G8" s="17">
        <v>63508.525000000001</v>
      </c>
      <c r="P8" s="34">
        <f>G8+J8+M8</f>
        <v>63508.525000000001</v>
      </c>
      <c r="AB8" s="34">
        <f>S8+V8+Y8</f>
        <v>0</v>
      </c>
      <c r="AN8" s="34">
        <f>AE8+AH8+AK8</f>
        <v>0</v>
      </c>
      <c r="AZ8" s="34">
        <f>AQ8+AT8+AW8</f>
        <v>0</v>
      </c>
      <c r="BA8" s="34">
        <f>AR8+AU8+AX8</f>
        <v>0</v>
      </c>
      <c r="BC8" s="12">
        <f>P8+AB8+AN8+AZ8</f>
        <v>63508.525000000001</v>
      </c>
      <c r="BT8"/>
      <c r="BU8"/>
    </row>
    <row r="9" spans="1:75" x14ac:dyDescent="0.2">
      <c r="BT9"/>
      <c r="BU9"/>
    </row>
    <row r="10" spans="1:75" hidden="1" x14ac:dyDescent="0.2">
      <c r="BT10"/>
      <c r="BU10"/>
    </row>
    <row r="11" spans="1:75" s="1" customFormat="1" hidden="1" x14ac:dyDescent="0.2">
      <c r="A11" s="58" t="s">
        <v>52</v>
      </c>
      <c r="B11" s="49"/>
      <c r="C11" s="50" t="e">
        <f>SUM(C14:C19)</f>
        <v>#REF!</v>
      </c>
      <c r="D11" s="50"/>
      <c r="E11" s="50" t="e">
        <f>SUM(E14:E19)</f>
        <v>#REF!</v>
      </c>
      <c r="F11" s="50"/>
      <c r="G11" s="50">
        <f>SUM(G14:G18)</f>
        <v>0</v>
      </c>
      <c r="H11" s="50">
        <f>SUM(H14:H19)</f>
        <v>0</v>
      </c>
      <c r="I11" s="16"/>
      <c r="J11" s="50">
        <f>SUM(J14:J18)</f>
        <v>0</v>
      </c>
      <c r="K11" s="50">
        <f>SUM(K14:K19)</f>
        <v>0</v>
      </c>
      <c r="L11" s="16"/>
      <c r="M11" s="50">
        <f>SUM(M14:M18)</f>
        <v>0</v>
      </c>
      <c r="N11" s="50">
        <f>SUM(N14:N19)</f>
        <v>0</v>
      </c>
      <c r="O11" s="16"/>
      <c r="P11" s="50">
        <f>SUM(P14:P18)</f>
        <v>0</v>
      </c>
      <c r="Q11" s="50">
        <f>SUM(Q14:Q19)</f>
        <v>0</v>
      </c>
      <c r="R11" s="16"/>
      <c r="S11" s="50">
        <f>SUM(S14:S18)</f>
        <v>0</v>
      </c>
      <c r="T11" s="50">
        <f>SUM(T14:T19)</f>
        <v>0</v>
      </c>
      <c r="U11" s="16"/>
      <c r="V11" s="50">
        <f>SUM(V14:V18)</f>
        <v>0</v>
      </c>
      <c r="W11" s="50">
        <f>SUM(W14:W19)</f>
        <v>0</v>
      </c>
      <c r="X11" s="16"/>
      <c r="Y11" s="50">
        <f>SUM(Y14:Y18)</f>
        <v>0</v>
      </c>
      <c r="Z11" s="50">
        <f>SUM(Z14:Z19)</f>
        <v>0</v>
      </c>
      <c r="AA11" s="16"/>
      <c r="AB11" s="50">
        <f>SUM(AB14:AB18)</f>
        <v>0</v>
      </c>
      <c r="AC11" s="50">
        <f>SUM(AC14:AC19)</f>
        <v>0</v>
      </c>
      <c r="AD11" s="16"/>
      <c r="AE11" s="50">
        <f>SUM(AE14:AE18)</f>
        <v>0</v>
      </c>
      <c r="AF11" s="50">
        <f>SUM(AF14:AF19)</f>
        <v>0</v>
      </c>
      <c r="AG11" s="16"/>
      <c r="AH11" s="50">
        <f>SUM(AH14:AH18)</f>
        <v>0</v>
      </c>
      <c r="AI11" s="50">
        <f>SUM(AI14:AI19)</f>
        <v>0</v>
      </c>
      <c r="AJ11" s="16"/>
      <c r="AK11" s="50">
        <f>SUM(AK14:AK18)</f>
        <v>0</v>
      </c>
      <c r="AL11" s="50">
        <f>SUM(AL14:AL19)</f>
        <v>0</v>
      </c>
      <c r="AM11" s="16"/>
      <c r="AN11" s="50">
        <f>SUM(AN14:AN18)</f>
        <v>0</v>
      </c>
      <c r="AO11" s="50">
        <f>SUM(AO14:AO19)</f>
        <v>0</v>
      </c>
      <c r="AP11" s="16"/>
      <c r="AQ11" s="50">
        <f>SUM(AQ14:AQ18)</f>
        <v>0</v>
      </c>
      <c r="AR11" s="50">
        <f>SUM(AR14:AR19)</f>
        <v>0</v>
      </c>
      <c r="AS11" s="16"/>
      <c r="AT11" s="50">
        <f>SUM(AT14:AT18)</f>
        <v>0</v>
      </c>
      <c r="AU11" s="50">
        <f>SUM(AU14:AU19)</f>
        <v>0</v>
      </c>
      <c r="AV11" s="16"/>
      <c r="AW11" s="50">
        <f>SUM(AW14:AW18)</f>
        <v>0</v>
      </c>
      <c r="AX11" s="50">
        <f>SUM(AX14:AX19)</f>
        <v>0</v>
      </c>
      <c r="AY11" s="16"/>
      <c r="AZ11" s="50">
        <f>SUM(AZ14:AZ18)</f>
        <v>0</v>
      </c>
      <c r="BA11" s="50">
        <f>SUM(BA14:BA19)</f>
        <v>0</v>
      </c>
      <c r="BB11" s="16"/>
      <c r="BC11" s="50">
        <f>SUM(BC14:BC18)</f>
        <v>0</v>
      </c>
      <c r="BD11" s="15">
        <f>SUM(BD14:BD19)</f>
        <v>0</v>
      </c>
      <c r="BE11" s="16"/>
      <c r="BF11" s="22"/>
      <c r="BG11" s="22"/>
      <c r="BH11" s="16"/>
      <c r="BI11" s="11"/>
      <c r="BJ11" s="16"/>
      <c r="BK11" s="16"/>
      <c r="BL11" s="15">
        <f t="shared" ref="BL11:BM15" si="0">P11+AB11+AN11</f>
        <v>0</v>
      </c>
      <c r="BM11" s="15">
        <f t="shared" si="0"/>
        <v>0</v>
      </c>
      <c r="BN11" s="15">
        <f t="shared" ref="BN11:BO15" si="1">AZ11</f>
        <v>0</v>
      </c>
      <c r="BO11" s="15">
        <f t="shared" si="1"/>
        <v>0</v>
      </c>
      <c r="BP11" s="16"/>
      <c r="BQ11" s="38"/>
      <c r="BR11" s="16"/>
      <c r="BS11" s="38"/>
      <c r="BU11" s="46"/>
      <c r="BV11" s="47"/>
      <c r="BW11" s="3"/>
    </row>
    <row r="12" spans="1:75" s="3" customFormat="1" hidden="1" x14ac:dyDescent="0.2">
      <c r="A12" s="8" t="s">
        <v>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23"/>
      <c r="BG12" s="23"/>
      <c r="BH12" s="16"/>
      <c r="BI12" s="23"/>
      <c r="BJ12" s="16"/>
      <c r="BK12" s="16"/>
      <c r="BL12" s="16">
        <f t="shared" si="0"/>
        <v>0</v>
      </c>
      <c r="BM12" s="16">
        <f t="shared" si="0"/>
        <v>0</v>
      </c>
      <c r="BN12" s="16">
        <f t="shared" si="1"/>
        <v>0</v>
      </c>
      <c r="BO12" s="16">
        <f t="shared" si="1"/>
        <v>0</v>
      </c>
      <c r="BP12" s="16"/>
      <c r="BQ12" s="40"/>
      <c r="BR12" s="16"/>
      <c r="BS12" s="40"/>
      <c r="BU12" s="46"/>
      <c r="BV12" s="47"/>
    </row>
    <row r="13" spans="1:75" s="27" customFormat="1" hidden="1" x14ac:dyDescent="0.2">
      <c r="A13" s="26" t="s">
        <v>29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44"/>
      <c r="BG13" s="44"/>
      <c r="BH13" s="29"/>
      <c r="BI13" s="44"/>
      <c r="BJ13" s="29"/>
      <c r="BK13" s="29"/>
      <c r="BL13" s="16">
        <f t="shared" si="0"/>
        <v>0</v>
      </c>
      <c r="BM13" s="16">
        <f t="shared" si="0"/>
        <v>0</v>
      </c>
      <c r="BN13" s="16">
        <f t="shared" si="1"/>
        <v>0</v>
      </c>
      <c r="BO13" s="16">
        <f t="shared" si="1"/>
        <v>0</v>
      </c>
      <c r="BP13" s="29"/>
      <c r="BQ13" s="45"/>
      <c r="BR13" s="29"/>
      <c r="BS13" s="45"/>
      <c r="BU13" s="46"/>
      <c r="BV13" s="47"/>
    </row>
    <row r="14" spans="1:75" s="4" customFormat="1" ht="12.75" hidden="1" customHeight="1" x14ac:dyDescent="0.2">
      <c r="A14" s="25" t="s">
        <v>51</v>
      </c>
      <c r="C14" s="12">
        <v>13139.38932</v>
      </c>
      <c r="D14" s="12"/>
      <c r="E14" s="12">
        <f>BC14-C14</f>
        <v>-13139.38932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4">
        <f>G14+J14+M14</f>
        <v>0</v>
      </c>
      <c r="Q14" s="34">
        <f>H14+K14+N14</f>
        <v>0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4">
        <f>S14+V14+Y14</f>
        <v>0</v>
      </c>
      <c r="AC14" s="34">
        <f>T14+W14+Z14</f>
        <v>0</v>
      </c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34">
        <f>AE14+AH14+AK14</f>
        <v>0</v>
      </c>
      <c r="AO14" s="34">
        <f>AF14+AI14+AL14</f>
        <v>0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34">
        <f>AQ14+AT14+AW14</f>
        <v>0</v>
      </c>
      <c r="BA14" s="34">
        <f>AR14+AU14+AX14</f>
        <v>0</v>
      </c>
      <c r="BB14" s="12"/>
      <c r="BC14" s="12">
        <f>P14+AB14+AN14+AZ14</f>
        <v>0</v>
      </c>
      <c r="BD14" s="12">
        <f>Q14+AC14+AO14+BA14</f>
        <v>0</v>
      </c>
      <c r="BE14" s="12"/>
      <c r="BF14" s="24"/>
      <c r="BG14" s="24"/>
      <c r="BH14" s="12"/>
      <c r="BI14" s="24"/>
      <c r="BJ14" s="12"/>
      <c r="BK14" s="12"/>
      <c r="BL14" s="12">
        <f t="shared" si="0"/>
        <v>0</v>
      </c>
      <c r="BM14" s="12">
        <f t="shared" si="0"/>
        <v>0</v>
      </c>
      <c r="BN14" s="12">
        <f t="shared" si="1"/>
        <v>0</v>
      </c>
      <c r="BO14" s="12">
        <f t="shared" si="1"/>
        <v>0</v>
      </c>
      <c r="BP14" s="12"/>
      <c r="BQ14" s="40"/>
      <c r="BR14" s="12"/>
      <c r="BS14" s="40"/>
      <c r="BU14" s="46"/>
      <c r="BV14" s="47"/>
    </row>
    <row r="15" spans="1:75" s="4" customFormat="1" ht="12.75" hidden="1" customHeight="1" x14ac:dyDescent="0.2">
      <c r="A15" s="25" t="s">
        <v>14</v>
      </c>
      <c r="C15" s="12">
        <v>5250</v>
      </c>
      <c r="D15" s="12"/>
      <c r="E15" s="12">
        <f>BC15-C15</f>
        <v>-5250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4">
        <f>G15+J15+M15</f>
        <v>0</v>
      </c>
      <c r="Q15" s="34">
        <f>H15+K15+N15</f>
        <v>0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34">
        <f>S15+V15+Y15</f>
        <v>0</v>
      </c>
      <c r="AC15" s="34">
        <f>T15+W15+Z15</f>
        <v>0</v>
      </c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34">
        <f>AE15+AH15+AK15</f>
        <v>0</v>
      </c>
      <c r="AO15" s="34">
        <f>AF15+AI15+AL15</f>
        <v>0</v>
      </c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34">
        <f>AQ15+AT15+AW15</f>
        <v>0</v>
      </c>
      <c r="BA15" s="34">
        <f>AR15+AU15+AX15</f>
        <v>0</v>
      </c>
      <c r="BB15" s="12"/>
      <c r="BC15" s="12">
        <f>P15+AB15+AN15+AZ15</f>
        <v>0</v>
      </c>
      <c r="BD15" s="12">
        <f>Q15+AC15+AO15+BA15</f>
        <v>0</v>
      </c>
      <c r="BE15" s="12"/>
      <c r="BF15" s="24"/>
      <c r="BG15" s="24"/>
      <c r="BH15" s="12"/>
      <c r="BI15" s="24"/>
      <c r="BJ15" s="12"/>
      <c r="BK15" s="12"/>
      <c r="BL15" s="12">
        <f t="shared" si="0"/>
        <v>0</v>
      </c>
      <c r="BM15" s="12">
        <f t="shared" si="0"/>
        <v>0</v>
      </c>
      <c r="BN15" s="12">
        <f t="shared" si="1"/>
        <v>0</v>
      </c>
      <c r="BO15" s="12">
        <f t="shared" si="1"/>
        <v>0</v>
      </c>
      <c r="BP15" s="12"/>
      <c r="BQ15" s="40"/>
      <c r="BR15" s="12"/>
      <c r="BS15" s="40"/>
      <c r="BU15" s="46"/>
      <c r="BV15" s="47"/>
    </row>
    <row r="16" spans="1:75" hidden="1" x14ac:dyDescent="0.2">
      <c r="BT16"/>
      <c r="BU16"/>
    </row>
    <row r="17" spans="1:75" hidden="1" x14ac:dyDescent="0.2">
      <c r="BT17"/>
      <c r="BU17"/>
    </row>
    <row r="18" spans="1:75" hidden="1" x14ac:dyDescent="0.2">
      <c r="BT18"/>
      <c r="BU18"/>
    </row>
    <row r="19" spans="1:75" s="1" customFormat="1" hidden="1" x14ac:dyDescent="0.2">
      <c r="A19" s="58" t="s">
        <v>53</v>
      </c>
      <c r="B19" s="49"/>
      <c r="C19" s="50" t="e">
        <f>C20</f>
        <v>#REF!</v>
      </c>
      <c r="D19" s="50"/>
      <c r="E19" s="50" t="e">
        <f>BC19-C19</f>
        <v>#REF!</v>
      </c>
      <c r="F19" s="50"/>
      <c r="G19" s="50">
        <f>SUM(G22:G24)</f>
        <v>0</v>
      </c>
      <c r="H19" s="50">
        <f>H20</f>
        <v>0</v>
      </c>
      <c r="I19" s="16"/>
      <c r="J19" s="50">
        <f>SUM(J22:J24)</f>
        <v>0</v>
      </c>
      <c r="K19" s="50">
        <f>K20</f>
        <v>0</v>
      </c>
      <c r="L19" s="16"/>
      <c r="M19" s="50">
        <f>SUM(M22:M24)</f>
        <v>0</v>
      </c>
      <c r="N19" s="50">
        <f>N20</f>
        <v>0</v>
      </c>
      <c r="O19" s="16"/>
      <c r="P19" s="50">
        <f>SUM(P22:P24)</f>
        <v>0</v>
      </c>
      <c r="Q19" s="50">
        <f>Q20</f>
        <v>0</v>
      </c>
      <c r="R19" s="16"/>
      <c r="S19" s="50">
        <f>SUM(S22:S24)</f>
        <v>0</v>
      </c>
      <c r="T19" s="50">
        <f>T20</f>
        <v>0</v>
      </c>
      <c r="U19" s="16"/>
      <c r="V19" s="50">
        <f>SUM(V22:V24)</f>
        <v>0</v>
      </c>
      <c r="W19" s="50">
        <f>W20</f>
        <v>0</v>
      </c>
      <c r="X19" s="16"/>
      <c r="Y19" s="50">
        <f>SUM(Y22:Y24)</f>
        <v>0</v>
      </c>
      <c r="Z19" s="50">
        <f>Z20</f>
        <v>0</v>
      </c>
      <c r="AA19" s="16"/>
      <c r="AB19" s="50">
        <f>SUM(AB22:AB24)</f>
        <v>0</v>
      </c>
      <c r="AC19" s="50">
        <f>AC20</f>
        <v>0</v>
      </c>
      <c r="AD19" s="16"/>
      <c r="AE19" s="50">
        <f>SUM(AE22:AE24)</f>
        <v>0</v>
      </c>
      <c r="AF19" s="50">
        <f>AF20</f>
        <v>0</v>
      </c>
      <c r="AG19" s="16"/>
      <c r="AH19" s="50">
        <f>SUM(AH22:AH24)</f>
        <v>0</v>
      </c>
      <c r="AI19" s="50">
        <f>AI20</f>
        <v>0</v>
      </c>
      <c r="AJ19" s="16"/>
      <c r="AK19" s="50">
        <f>SUM(AK22:AK24)</f>
        <v>0</v>
      </c>
      <c r="AL19" s="50">
        <f>AL20</f>
        <v>0</v>
      </c>
      <c r="AM19" s="16"/>
      <c r="AN19" s="50">
        <f>SUM(AN22:AN24)</f>
        <v>0</v>
      </c>
      <c r="AO19" s="50">
        <f>AO20</f>
        <v>0</v>
      </c>
      <c r="AP19" s="16"/>
      <c r="AQ19" s="50">
        <f>SUM(AQ22:AQ24)</f>
        <v>0</v>
      </c>
      <c r="AR19" s="50">
        <f>AR20</f>
        <v>0</v>
      </c>
      <c r="AS19" s="16"/>
      <c r="AT19" s="50">
        <f>SUM(AT22:AT24)</f>
        <v>0</v>
      </c>
      <c r="AU19" s="50">
        <f>AU20</f>
        <v>0</v>
      </c>
      <c r="AV19" s="16"/>
      <c r="AW19" s="50">
        <f>SUM(AW22:AW24)</f>
        <v>0</v>
      </c>
      <c r="AX19" s="50">
        <f>AX20</f>
        <v>0</v>
      </c>
      <c r="AY19" s="16"/>
      <c r="AZ19" s="50">
        <f>SUM(AZ22:AZ24)</f>
        <v>0</v>
      </c>
      <c r="BA19" s="50">
        <f>BA20</f>
        <v>0</v>
      </c>
      <c r="BB19" s="16"/>
      <c r="BC19" s="50">
        <f>SUM(BC22:BC24)</f>
        <v>0</v>
      </c>
      <c r="BD19" s="15">
        <f>BD20</f>
        <v>0</v>
      </c>
      <c r="BE19" s="16"/>
      <c r="BF19" s="22"/>
      <c r="BG19" s="22"/>
      <c r="BH19" s="16"/>
      <c r="BI19" s="22"/>
      <c r="BJ19" s="16"/>
      <c r="BK19" s="16"/>
      <c r="BL19" s="15">
        <f t="shared" ref="BL19:BM21" si="2">P19+AB19+AN19</f>
        <v>0</v>
      </c>
      <c r="BM19" s="15">
        <f t="shared" si="2"/>
        <v>0</v>
      </c>
      <c r="BN19" s="15">
        <f t="shared" ref="BN19:BO21" si="3">AZ19</f>
        <v>0</v>
      </c>
      <c r="BO19" s="15">
        <f t="shared" si="3"/>
        <v>0</v>
      </c>
      <c r="BP19" s="16"/>
      <c r="BQ19" s="38"/>
      <c r="BR19" s="16"/>
      <c r="BS19" s="38"/>
      <c r="BU19" s="46"/>
      <c r="BV19" s="47"/>
      <c r="BW19" s="3"/>
    </row>
    <row r="20" spans="1:75" s="3" customFormat="1" hidden="1" x14ac:dyDescent="0.2">
      <c r="A20" s="8" t="s">
        <v>9</v>
      </c>
      <c r="C20" s="16" t="e">
        <f>SUM(C22:C41)</f>
        <v>#REF!</v>
      </c>
      <c r="D20" s="16"/>
      <c r="E20" s="16" t="e">
        <f>BC20-C20</f>
        <v>#REF!</v>
      </c>
      <c r="F20" s="16"/>
      <c r="G20" s="16"/>
      <c r="H20" s="16">
        <f>SUM(H22:H41)</f>
        <v>0</v>
      </c>
      <c r="I20" s="16"/>
      <c r="J20" s="16"/>
      <c r="K20" s="16">
        <f>SUM(K22:K41)</f>
        <v>0</v>
      </c>
      <c r="L20" s="16"/>
      <c r="M20" s="16"/>
      <c r="N20" s="16">
        <f>SUM(N22:N41)</f>
        <v>0</v>
      </c>
      <c r="O20" s="16"/>
      <c r="P20" s="16"/>
      <c r="Q20" s="16">
        <f>SUM(Q22:Q41)</f>
        <v>0</v>
      </c>
      <c r="R20" s="16"/>
      <c r="S20" s="16"/>
      <c r="T20" s="16">
        <f>SUM(T22:T41)</f>
        <v>0</v>
      </c>
      <c r="U20" s="16"/>
      <c r="V20" s="16"/>
      <c r="W20" s="16">
        <f>SUM(W22:W41)</f>
        <v>0</v>
      </c>
      <c r="X20" s="16"/>
      <c r="Y20" s="16"/>
      <c r="Z20" s="16">
        <f>SUM(Z22:Z41)</f>
        <v>0</v>
      </c>
      <c r="AA20" s="16"/>
      <c r="AB20" s="16"/>
      <c r="AC20" s="16">
        <f>SUM(AC22:AC41)</f>
        <v>0</v>
      </c>
      <c r="AD20" s="16"/>
      <c r="AE20" s="16"/>
      <c r="AF20" s="16">
        <f>SUM(AF22:AF41)</f>
        <v>0</v>
      </c>
      <c r="AG20" s="16"/>
      <c r="AH20" s="16"/>
      <c r="AI20" s="16">
        <f>SUM(AI22:AI41)</f>
        <v>0</v>
      </c>
      <c r="AJ20" s="16"/>
      <c r="AK20" s="16"/>
      <c r="AL20" s="16">
        <f>SUM(AL22:AL41)</f>
        <v>0</v>
      </c>
      <c r="AM20" s="16"/>
      <c r="AN20" s="16"/>
      <c r="AO20" s="16">
        <f>SUM(AO22:AO41)</f>
        <v>0</v>
      </c>
      <c r="AP20" s="16"/>
      <c r="AQ20" s="16"/>
      <c r="AR20" s="16">
        <f>SUM(AR22:AR41)</f>
        <v>0</v>
      </c>
      <c r="AS20" s="16"/>
      <c r="AT20" s="16"/>
      <c r="AU20" s="16">
        <f>SUM(AU22:AU41)</f>
        <v>0</v>
      </c>
      <c r="AV20" s="16"/>
      <c r="AW20" s="16"/>
      <c r="AX20" s="16">
        <f>SUM(AX22:AX41)</f>
        <v>0</v>
      </c>
      <c r="AY20" s="16"/>
      <c r="AZ20" s="16"/>
      <c r="BA20" s="16">
        <f>SUM(BA22:BA41)</f>
        <v>0</v>
      </c>
      <c r="BB20" s="16"/>
      <c r="BC20" s="16">
        <f>SUM(BC22)</f>
        <v>0</v>
      </c>
      <c r="BD20" s="16">
        <f>SUM(BD22:BD41)</f>
        <v>0</v>
      </c>
      <c r="BE20" s="16"/>
      <c r="BF20" s="23"/>
      <c r="BG20" s="23"/>
      <c r="BH20" s="16"/>
      <c r="BI20" s="23"/>
      <c r="BJ20" s="16"/>
      <c r="BK20" s="16"/>
      <c r="BL20" s="16">
        <f t="shared" si="2"/>
        <v>0</v>
      </c>
      <c r="BM20" s="16">
        <f t="shared" si="2"/>
        <v>0</v>
      </c>
      <c r="BN20" s="16">
        <f t="shared" si="3"/>
        <v>0</v>
      </c>
      <c r="BO20" s="16">
        <f t="shared" si="3"/>
        <v>0</v>
      </c>
      <c r="BP20" s="16"/>
      <c r="BQ20" s="40"/>
      <c r="BR20" s="16"/>
      <c r="BS20" s="40"/>
      <c r="BU20" s="46"/>
      <c r="BV20" s="47"/>
    </row>
    <row r="21" spans="1:75" s="27" customFormat="1" hidden="1" x14ac:dyDescent="0.2">
      <c r="A21" s="26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44"/>
      <c r="BG21" s="44"/>
      <c r="BH21" s="29"/>
      <c r="BI21" s="44"/>
      <c r="BJ21" s="29"/>
      <c r="BK21" s="29"/>
      <c r="BL21" s="16">
        <f t="shared" si="2"/>
        <v>0</v>
      </c>
      <c r="BM21" s="16">
        <f t="shared" si="2"/>
        <v>0</v>
      </c>
      <c r="BN21" s="16">
        <f t="shared" si="3"/>
        <v>0</v>
      </c>
      <c r="BO21" s="16">
        <f t="shared" si="3"/>
        <v>0</v>
      </c>
      <c r="BP21" s="29"/>
      <c r="BQ21" s="45"/>
      <c r="BR21" s="29"/>
      <c r="BS21" s="45"/>
      <c r="BU21" s="46"/>
      <c r="BV21" s="47"/>
    </row>
    <row r="22" spans="1:75" hidden="1" x14ac:dyDescent="0.2">
      <c r="P22" s="34">
        <f>G22+J22+M22</f>
        <v>0</v>
      </c>
      <c r="Q22" s="34">
        <f>H22+K22+N22</f>
        <v>0</v>
      </c>
      <c r="T22" s="12"/>
      <c r="W22" s="12"/>
      <c r="Z22" s="12"/>
      <c r="AB22" s="34">
        <f>S22+V22+Y22</f>
        <v>0</v>
      </c>
      <c r="AC22" s="34">
        <f>T22+W22+Z22</f>
        <v>0</v>
      </c>
      <c r="AF22" s="12"/>
      <c r="AI22" s="12"/>
      <c r="AL22" s="12"/>
      <c r="AN22" s="34">
        <f>AE22+AH22+AK22</f>
        <v>0</v>
      </c>
      <c r="AO22" s="34">
        <f>AF22+AI22+AL22</f>
        <v>0</v>
      </c>
      <c r="AR22" s="12"/>
      <c r="AU22" s="12"/>
      <c r="AX22" s="12"/>
      <c r="AZ22" s="34">
        <f>AQ22+AT22+AW22</f>
        <v>0</v>
      </c>
      <c r="BA22" s="34">
        <f>AR22+AU22+AX22</f>
        <v>0</v>
      </c>
      <c r="BC22" s="12">
        <f>P22+AB22+AN22+AZ22</f>
        <v>0</v>
      </c>
      <c r="BT22"/>
      <c r="BU22"/>
    </row>
    <row r="23" spans="1:75" hidden="1" x14ac:dyDescent="0.2">
      <c r="P23" s="34">
        <f>G23+J23+M23</f>
        <v>0</v>
      </c>
      <c r="AB23" s="34">
        <f>S23+V23+Y23</f>
        <v>0</v>
      </c>
      <c r="AN23" s="34">
        <f>AE23+AH23+AK23</f>
        <v>0</v>
      </c>
      <c r="AZ23" s="34">
        <f>AQ23+AT23+AW23</f>
        <v>0</v>
      </c>
      <c r="BT23"/>
      <c r="BU23"/>
    </row>
    <row r="24" spans="1:75" hidden="1" x14ac:dyDescent="0.2">
      <c r="P24" s="34"/>
      <c r="AB24" s="34"/>
      <c r="AN24" s="34"/>
      <c r="AZ24" s="34"/>
      <c r="BT24"/>
      <c r="BU24"/>
    </row>
    <row r="25" spans="1:75" s="1" customFormat="1" x14ac:dyDescent="0.2">
      <c r="A25" s="48" t="s">
        <v>54</v>
      </c>
      <c r="B25" s="49"/>
      <c r="C25" s="50" t="e">
        <f>C26+C34+C42+C30+C94+C46</f>
        <v>#REF!</v>
      </c>
      <c r="D25" s="50"/>
      <c r="E25" s="50" t="e">
        <f>E26+E34+E42+E30+E94+E46</f>
        <v>#REF!</v>
      </c>
      <c r="F25" s="50"/>
      <c r="G25" s="50">
        <f>G26+G34+G42+G30+G94+G46+G58</f>
        <v>0</v>
      </c>
      <c r="H25" s="50">
        <f>H26+H34+H42+H30+H94+H46</f>
        <v>0</v>
      </c>
      <c r="I25" s="16"/>
      <c r="J25" s="50">
        <f>J26+J34+J42+J30+J94+J46+J58</f>
        <v>0</v>
      </c>
      <c r="K25" s="50">
        <f>K26+K34+K42+K30+K94+K46</f>
        <v>0</v>
      </c>
      <c r="L25" s="16"/>
      <c r="M25" s="50">
        <f>M26+M34+M42+M30+M94+M46+M58</f>
        <v>4736.5423728813557</v>
      </c>
      <c r="N25" s="50">
        <f>N26+N34+N42+N30+N94+N46</f>
        <v>0</v>
      </c>
      <c r="O25" s="16"/>
      <c r="P25" s="50">
        <f>P26+P34+P42+P30+P94+P46+P58</f>
        <v>4736.5423728813557</v>
      </c>
      <c r="Q25" s="50">
        <f>Q26+Q34+Q42+Q30+Q94+Q46</f>
        <v>0</v>
      </c>
      <c r="R25" s="16"/>
      <c r="S25" s="50">
        <f>S26+S34+S42+S30+S94+S46+S58</f>
        <v>960</v>
      </c>
      <c r="T25" s="50">
        <f>T26+T34+T42+T30+T94+T46</f>
        <v>0</v>
      </c>
      <c r="U25" s="16"/>
      <c r="V25" s="50">
        <f>V26+V34+V42+V30+V94+V46+V58</f>
        <v>2062.5</v>
      </c>
      <c r="W25" s="50">
        <f>W26+W34+W42+W30+W94+W46</f>
        <v>0</v>
      </c>
      <c r="X25" s="16"/>
      <c r="Y25" s="50">
        <f>Y26+Y34+Y42+Y30+Y94+Y46+Y58</f>
        <v>3352.5</v>
      </c>
      <c r="Z25" s="50">
        <f>Z26+Z34+Z42+Z30+Z94+Z46</f>
        <v>0</v>
      </c>
      <c r="AA25" s="16"/>
      <c r="AB25" s="50">
        <f>AB26+AB34+AB42+AB30+AB94+AB46+AB58</f>
        <v>6375</v>
      </c>
      <c r="AC25" s="50">
        <f>AC26+AC34+AC42+AC30+AC94+AC46</f>
        <v>0</v>
      </c>
      <c r="AD25" s="16"/>
      <c r="AE25" s="50">
        <f>AE26+AE34+AE42+AE30+AE94+AE46+AE58</f>
        <v>0</v>
      </c>
      <c r="AF25" s="50">
        <f>AF26+AF34+AF42+AF30+AF94+AF46</f>
        <v>0</v>
      </c>
      <c r="AG25" s="16"/>
      <c r="AH25" s="50">
        <f>AH26+AH34+AH42+AH30+AH94+AH46+AH58</f>
        <v>25937.599999999999</v>
      </c>
      <c r="AI25" s="50">
        <f>AI26+AI34+AI42+AI30+AI94+AI46</f>
        <v>0</v>
      </c>
      <c r="AJ25" s="16"/>
      <c r="AK25" s="50">
        <f>AK26+AK34+AK42+AK30+AK94+AK46+AK58</f>
        <v>362.5</v>
      </c>
      <c r="AL25" s="50">
        <f>AL26+AL34+AL42+AL30+AL94+AL46</f>
        <v>0</v>
      </c>
      <c r="AM25" s="16"/>
      <c r="AN25" s="50">
        <f>AN26+AN34+AN42+AN30+AN94+AN46+AN58</f>
        <v>26300.1</v>
      </c>
      <c r="AO25" s="50">
        <f>AO26+AO34+AO42+AO30+AO94+AO46</f>
        <v>0</v>
      </c>
      <c r="AP25" s="16"/>
      <c r="AQ25" s="50">
        <f>AQ26+AQ34+AQ42+AQ30+AQ94+AQ46+AQ58</f>
        <v>0</v>
      </c>
      <c r="AR25" s="50">
        <f>AR26+AR34+AR42+AR30+AR94+AR46</f>
        <v>0</v>
      </c>
      <c r="AS25" s="16"/>
      <c r="AT25" s="50">
        <f>AT26+AT34+AT42+AT30+AT94+AT46+AT58</f>
        <v>362.5</v>
      </c>
      <c r="AU25" s="50">
        <f>AU26+AU34+AU42+AU30+AU94+AU46</f>
        <v>0</v>
      </c>
      <c r="AV25" s="16"/>
      <c r="AW25" s="50">
        <f>AW26+AW34+AW42+AW30+AW94+AW46+AW58</f>
        <v>0</v>
      </c>
      <c r="AX25" s="50">
        <f>AX26+AX34+AX42+AX30+AX94+AX46</f>
        <v>0</v>
      </c>
      <c r="AY25" s="16"/>
      <c r="AZ25" s="50">
        <f>AZ26+AZ34+AZ42+AZ30+AZ94+AZ46+AZ58</f>
        <v>362.5</v>
      </c>
      <c r="BA25" s="50">
        <f>BA26+BA34+BA42+BA30+BA94+BA46</f>
        <v>0</v>
      </c>
      <c r="BB25" s="16"/>
      <c r="BC25" s="50">
        <f>BC26+BC34+BC42+BC30+BC94+BC46+BC58</f>
        <v>37774.142372881353</v>
      </c>
      <c r="BD25" s="15">
        <f>BD26+BD34+BD42+BD30+BD94+BD46</f>
        <v>0</v>
      </c>
      <c r="BE25" s="16"/>
      <c r="BF25" s="20"/>
      <c r="BG25" s="20"/>
      <c r="BH25" s="16"/>
      <c r="BI25" s="20"/>
      <c r="BJ25" s="16"/>
      <c r="BK25" s="16"/>
      <c r="BL25" s="15">
        <f t="shared" ref="BL25:BM28" si="4">P25+AB25+AN25</f>
        <v>37411.642372881353</v>
      </c>
      <c r="BM25" s="15">
        <f t="shared" si="4"/>
        <v>0</v>
      </c>
      <c r="BN25" s="15">
        <f t="shared" ref="BN25:BO28" si="5">AZ25</f>
        <v>362.5</v>
      </c>
      <c r="BO25" s="15">
        <f t="shared" si="5"/>
        <v>0</v>
      </c>
      <c r="BP25" s="16"/>
      <c r="BQ25" s="15">
        <f>BQ26+BQ34+BQ42+BQ30+BQ94+BQ46</f>
        <v>15269.199999999999</v>
      </c>
      <c r="BR25" s="16"/>
      <c r="BS25" s="15">
        <f>BS26+BS34+BS42+BS30+BS94+BS46</f>
        <v>2692.6999999999994</v>
      </c>
      <c r="BU25" s="46"/>
      <c r="BV25" s="16"/>
      <c r="BW25" s="59"/>
    </row>
    <row r="26" spans="1:75" s="1" customFormat="1" hidden="1" x14ac:dyDescent="0.2">
      <c r="A26" s="43" t="s">
        <v>17</v>
      </c>
      <c r="B26" s="3"/>
      <c r="C26" s="16" t="e">
        <f>SUM(C28:C29)-#REF!</f>
        <v>#REF!</v>
      </c>
      <c r="D26" s="16"/>
      <c r="E26" s="16" t="e">
        <f>BC26-C26</f>
        <v>#REF!</v>
      </c>
      <c r="F26" s="16"/>
      <c r="G26" s="16">
        <f>SUM(G28:G29)</f>
        <v>0</v>
      </c>
      <c r="H26" s="16">
        <f>SUM(H28:H29)</f>
        <v>0</v>
      </c>
      <c r="I26" s="16"/>
      <c r="J26" s="16">
        <f>SUM(J28:J29)</f>
        <v>0</v>
      </c>
      <c r="K26" s="16">
        <f>SUM(K28:K29)</f>
        <v>0</v>
      </c>
      <c r="L26" s="16"/>
      <c r="M26" s="16">
        <f>SUM(M28:M29)</f>
        <v>0</v>
      </c>
      <c r="N26" s="16">
        <f>SUM(N28:N29)</f>
        <v>0</v>
      </c>
      <c r="O26" s="16"/>
      <c r="P26" s="16">
        <f>SUM(P28:P29)</f>
        <v>0</v>
      </c>
      <c r="Q26" s="16">
        <f>SUM(Q28:Q29)</f>
        <v>0</v>
      </c>
      <c r="R26" s="16"/>
      <c r="S26" s="16">
        <f>SUM(S28:S29)</f>
        <v>0</v>
      </c>
      <c r="T26" s="16">
        <f>SUM(T28:T29)</f>
        <v>0</v>
      </c>
      <c r="U26" s="16"/>
      <c r="V26" s="16">
        <f>SUM(V28:V29)</f>
        <v>0</v>
      </c>
      <c r="W26" s="16">
        <f>SUM(W28:W29)</f>
        <v>0</v>
      </c>
      <c r="X26" s="16"/>
      <c r="Y26" s="16">
        <f>SUM(Y28:Y29)</f>
        <v>0</v>
      </c>
      <c r="Z26" s="16">
        <f>SUM(Z28:Z29)</f>
        <v>0</v>
      </c>
      <c r="AA26" s="16"/>
      <c r="AB26" s="16">
        <f>SUM(AB28:AB29)</f>
        <v>0</v>
      </c>
      <c r="AC26" s="16">
        <f>SUM(AC28:AC29)</f>
        <v>0</v>
      </c>
      <c r="AD26" s="16"/>
      <c r="AE26" s="16">
        <f>SUM(AE28:AE29)</f>
        <v>0</v>
      </c>
      <c r="AF26" s="18">
        <f>SUM(AF28:AF29)</f>
        <v>0</v>
      </c>
      <c r="AG26" s="16"/>
      <c r="AH26" s="16">
        <f>SUM(AH28:AH29)</f>
        <v>0</v>
      </c>
      <c r="AI26" s="18">
        <f>SUM(AI28:AI29)</f>
        <v>0</v>
      </c>
      <c r="AJ26" s="16"/>
      <c r="AK26" s="16">
        <f>SUM(AK28:AK29)</f>
        <v>0</v>
      </c>
      <c r="AL26" s="18">
        <f>SUM(AL28:AL29)</f>
        <v>0</v>
      </c>
      <c r="AM26" s="16"/>
      <c r="AN26" s="16">
        <f>SUM(AN28:AN29)</f>
        <v>0</v>
      </c>
      <c r="AO26" s="18">
        <f>SUM(AO28:AO29)</f>
        <v>0</v>
      </c>
      <c r="AP26" s="16"/>
      <c r="AQ26" s="16">
        <f>SUM(AQ28:AQ29)</f>
        <v>0</v>
      </c>
      <c r="AR26" s="18">
        <f>SUM(AR28:AR29)</f>
        <v>0</v>
      </c>
      <c r="AS26" s="16"/>
      <c r="AT26" s="16">
        <f>SUM(AT28:AT29)</f>
        <v>0</v>
      </c>
      <c r="AU26" s="18">
        <f>SUM(AU28:AU29)</f>
        <v>0</v>
      </c>
      <c r="AV26" s="16"/>
      <c r="AW26" s="16">
        <f>SUM(AW28:AW29)</f>
        <v>0</v>
      </c>
      <c r="AX26" s="18">
        <f>SUM(AX28:AX29)</f>
        <v>0</v>
      </c>
      <c r="AY26" s="16"/>
      <c r="AZ26" s="16">
        <f>SUM(AZ28:AZ29)</f>
        <v>0</v>
      </c>
      <c r="BA26" s="18">
        <f>SUM(BA28:BA29)</f>
        <v>0</v>
      </c>
      <c r="BB26" s="16"/>
      <c r="BC26" s="16">
        <f>SUM(BC28:BC29)</f>
        <v>0</v>
      </c>
      <c r="BD26" s="18">
        <f>SUM(BD28:BD29)</f>
        <v>0</v>
      </c>
      <c r="BE26" s="16"/>
      <c r="BF26" s="22"/>
      <c r="BG26" s="22"/>
      <c r="BH26" s="16"/>
      <c r="BI26" s="22"/>
      <c r="BJ26" s="16"/>
      <c r="BK26" s="16"/>
      <c r="BL26" s="18">
        <f t="shared" si="4"/>
        <v>0</v>
      </c>
      <c r="BM26" s="18">
        <f t="shared" si="4"/>
        <v>0</v>
      </c>
      <c r="BN26" s="18">
        <f t="shared" si="5"/>
        <v>0</v>
      </c>
      <c r="BO26" s="18">
        <f t="shared" si="5"/>
        <v>0</v>
      </c>
      <c r="BP26" s="16"/>
      <c r="BQ26" s="38"/>
      <c r="BR26" s="16"/>
      <c r="BS26" s="38"/>
      <c r="BU26" s="46"/>
      <c r="BV26" s="47"/>
      <c r="BW26" s="59"/>
    </row>
    <row r="27" spans="1:75" s="31" customFormat="1" hidden="1" x14ac:dyDescent="0.2">
      <c r="A27" s="26" t="s">
        <v>29</v>
      </c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8"/>
      <c r="AG27" s="29"/>
      <c r="AH27" s="29"/>
      <c r="AI27" s="28"/>
      <c r="AJ27" s="29"/>
      <c r="AK27" s="29"/>
      <c r="AL27" s="28"/>
      <c r="AM27" s="29"/>
      <c r="AN27" s="29"/>
      <c r="AO27" s="28"/>
      <c r="AP27" s="29"/>
      <c r="AQ27" s="29"/>
      <c r="AR27" s="28"/>
      <c r="AS27" s="29"/>
      <c r="AT27" s="29"/>
      <c r="AU27" s="28"/>
      <c r="AV27" s="29"/>
      <c r="AW27" s="29"/>
      <c r="AX27" s="28"/>
      <c r="AY27" s="29"/>
      <c r="AZ27" s="29"/>
      <c r="BA27" s="28"/>
      <c r="BB27" s="29"/>
      <c r="BC27" s="28"/>
      <c r="BD27" s="28"/>
      <c r="BE27" s="29"/>
      <c r="BF27" s="30"/>
      <c r="BG27" s="30"/>
      <c r="BH27" s="29"/>
      <c r="BI27" s="30"/>
      <c r="BJ27" s="29"/>
      <c r="BK27" s="29"/>
      <c r="BL27" s="18">
        <f t="shared" si="4"/>
        <v>0</v>
      </c>
      <c r="BM27" s="18">
        <f t="shared" si="4"/>
        <v>0</v>
      </c>
      <c r="BN27" s="18">
        <f t="shared" si="5"/>
        <v>0</v>
      </c>
      <c r="BO27" s="18">
        <f t="shared" si="5"/>
        <v>0</v>
      </c>
      <c r="BP27" s="29"/>
      <c r="BQ27" s="39"/>
      <c r="BR27" s="29"/>
      <c r="BS27" s="39"/>
      <c r="BU27" s="46"/>
      <c r="BV27" s="47"/>
      <c r="BW27" s="59"/>
    </row>
    <row r="28" spans="1:75" s="4" customFormat="1" ht="12.75" hidden="1" customHeight="1" x14ac:dyDescent="0.2">
      <c r="A28" s="2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4">
        <f>G28+J28+M28</f>
        <v>0</v>
      </c>
      <c r="Q28" s="34">
        <f>H28+K28+N28</f>
        <v>0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34">
        <f>S28+V28+Y28</f>
        <v>0</v>
      </c>
      <c r="AC28" s="34">
        <f>T28+W28+Z28</f>
        <v>0</v>
      </c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34">
        <f>AE28+AH28+AK28</f>
        <v>0</v>
      </c>
      <c r="AO28" s="34">
        <f>AF28+AI28+AL28</f>
        <v>0</v>
      </c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34">
        <f>AQ28+AT28+AW28</f>
        <v>0</v>
      </c>
      <c r="BA28" s="12"/>
      <c r="BB28" s="12"/>
      <c r="BC28" s="12">
        <f>P28+AB28+AN28+AZ28</f>
        <v>0</v>
      </c>
      <c r="BD28" s="12">
        <f>Q28+AC28+AO28+BA28</f>
        <v>0</v>
      </c>
      <c r="BE28" s="12"/>
      <c r="BF28" s="24"/>
      <c r="BG28" s="24"/>
      <c r="BH28" s="12"/>
      <c r="BI28" s="24"/>
      <c r="BJ28" s="12"/>
      <c r="BK28" s="12"/>
      <c r="BL28" s="12">
        <f t="shared" si="4"/>
        <v>0</v>
      </c>
      <c r="BM28" s="12">
        <f t="shared" si="4"/>
        <v>0</v>
      </c>
      <c r="BN28" s="12">
        <f t="shared" si="5"/>
        <v>0</v>
      </c>
      <c r="BO28" s="12">
        <f t="shared" si="5"/>
        <v>0</v>
      </c>
      <c r="BP28" s="12"/>
      <c r="BQ28" s="40"/>
      <c r="BR28" s="12"/>
      <c r="BS28" s="40"/>
      <c r="BU28" s="46"/>
      <c r="BV28" s="47"/>
      <c r="BW28" s="59"/>
    </row>
    <row r="29" spans="1:75" s="4" customFormat="1" x14ac:dyDescent="0.2">
      <c r="A29" s="25"/>
      <c r="C29" s="12">
        <f>1310*1.18</f>
        <v>1545.8</v>
      </c>
      <c r="D29" s="12"/>
      <c r="E29" s="12">
        <f>BC29-C29</f>
        <v>-1545.8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4">
        <f>G29+J29+M29</f>
        <v>0</v>
      </c>
      <c r="Q29" s="34">
        <f>H29+K29+N29</f>
        <v>0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34">
        <f>S29+V29+Y29</f>
        <v>0</v>
      </c>
      <c r="AC29" s="34">
        <f>T29+W29+Z29</f>
        <v>0</v>
      </c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34">
        <f>AE29+AH29+AK29</f>
        <v>0</v>
      </c>
      <c r="AO29" s="34">
        <f>AF29+AI29+AL29</f>
        <v>0</v>
      </c>
      <c r="AP29" s="12"/>
      <c r="AQ29" s="12"/>
      <c r="AR29" s="12"/>
      <c r="AS29" s="12"/>
      <c r="AT29" s="12"/>
      <c r="AU29" s="12"/>
      <c r="AV29" s="12"/>
      <c r="AW29" s="12"/>
      <c r="AX29" s="34"/>
      <c r="AY29" s="12"/>
      <c r="AZ29" s="34">
        <f>AQ29+AT29+AW29</f>
        <v>0</v>
      </c>
      <c r="BA29" s="34">
        <f>AR29+AU29+AX29</f>
        <v>0</v>
      </c>
      <c r="BB29" s="12"/>
      <c r="BC29" s="12">
        <f>P29+AB29+AN29+AZ29</f>
        <v>0</v>
      </c>
      <c r="BD29" s="12">
        <f>Q29+AC29+AO29+BA29</f>
        <v>0</v>
      </c>
      <c r="BE29" s="12"/>
      <c r="BF29" s="24"/>
      <c r="BG29" s="24"/>
      <c r="BH29" s="12"/>
      <c r="BI29" s="24"/>
      <c r="BJ29" s="12"/>
      <c r="BK29" s="12"/>
      <c r="BL29" s="12"/>
      <c r="BM29" s="12"/>
      <c r="BN29" s="12"/>
      <c r="BO29" s="12"/>
      <c r="BP29" s="12"/>
      <c r="BQ29" s="40"/>
      <c r="BR29" s="12"/>
      <c r="BS29" s="40"/>
      <c r="BU29" s="46"/>
      <c r="BV29" s="47"/>
      <c r="BW29" s="59"/>
    </row>
    <row r="30" spans="1:75" s="3" customFormat="1" x14ac:dyDescent="0.2">
      <c r="A30" s="8" t="s">
        <v>9</v>
      </c>
      <c r="C30" s="16">
        <f>SUM(C32:C32)</f>
        <v>328.70830399995998</v>
      </c>
      <c r="D30" s="16"/>
      <c r="E30" s="16">
        <f>BC30-C30</f>
        <v>1121.29169600004</v>
      </c>
      <c r="F30" s="16"/>
      <c r="G30" s="16">
        <f>SUM(G32:G33)</f>
        <v>0</v>
      </c>
      <c r="H30" s="16">
        <f>SUM(H32:H32)</f>
        <v>0</v>
      </c>
      <c r="I30" s="16"/>
      <c r="J30" s="16">
        <f>SUM(J32:J33)</f>
        <v>0</v>
      </c>
      <c r="K30" s="16">
        <f>SUM(K32:K32)</f>
        <v>0</v>
      </c>
      <c r="L30" s="16"/>
      <c r="M30" s="16">
        <f>SUM(M32:M33)</f>
        <v>362.5</v>
      </c>
      <c r="N30" s="16">
        <f>SUM(N32:N32)</f>
        <v>0</v>
      </c>
      <c r="O30" s="16"/>
      <c r="P30" s="16">
        <f>SUM(P32:Q33)</f>
        <v>362.5</v>
      </c>
      <c r="Q30" s="16">
        <f>SUM(Q32:Q32)</f>
        <v>0</v>
      </c>
      <c r="R30" s="16"/>
      <c r="S30" s="16">
        <f>SUM(S32:S33)</f>
        <v>0</v>
      </c>
      <c r="T30" s="16">
        <f>SUM(T32:T32)</f>
        <v>0</v>
      </c>
      <c r="U30" s="16"/>
      <c r="V30" s="16">
        <f>SUM(V32:V33)</f>
        <v>0</v>
      </c>
      <c r="W30" s="16">
        <f>SUM(W32:W32)</f>
        <v>0</v>
      </c>
      <c r="X30" s="16"/>
      <c r="Y30" s="16">
        <f>SUM(Y32:Y33)</f>
        <v>362.5</v>
      </c>
      <c r="Z30" s="16">
        <f>SUM(Z32:Z32)</f>
        <v>0</v>
      </c>
      <c r="AA30" s="16"/>
      <c r="AB30" s="16">
        <f>SUM(AB32:AC33)</f>
        <v>362.5</v>
      </c>
      <c r="AC30" s="16">
        <f>SUM(AC32:AC32)</f>
        <v>0</v>
      </c>
      <c r="AD30" s="16"/>
      <c r="AE30" s="16">
        <f>SUM(AE32:AE33)</f>
        <v>0</v>
      </c>
      <c r="AF30" s="16">
        <f>SUM(AF32:AF32)</f>
        <v>0</v>
      </c>
      <c r="AG30" s="16"/>
      <c r="AH30" s="16">
        <f>SUM(AH32:AH33)</f>
        <v>0</v>
      </c>
      <c r="AI30" s="16">
        <f>SUM(AI32:AI32)</f>
        <v>0</v>
      </c>
      <c r="AJ30" s="16"/>
      <c r="AK30" s="16">
        <f>SUM(AK32:AK33)</f>
        <v>362.5</v>
      </c>
      <c r="AL30" s="16">
        <f>SUM(AL32:AL32)</f>
        <v>0</v>
      </c>
      <c r="AM30" s="16"/>
      <c r="AN30" s="16">
        <f>SUM(AN32:AO33)</f>
        <v>362.5</v>
      </c>
      <c r="AO30" s="16">
        <f>SUM(AO32:AO32)</f>
        <v>0</v>
      </c>
      <c r="AP30" s="16"/>
      <c r="AQ30" s="16">
        <f>SUM(AQ32:AQ33)</f>
        <v>0</v>
      </c>
      <c r="AR30" s="16">
        <f>SUM(AR32:AR32)</f>
        <v>0</v>
      </c>
      <c r="AS30" s="16"/>
      <c r="AT30" s="16">
        <f>SUM(AT32:AT33)</f>
        <v>362.5</v>
      </c>
      <c r="AU30" s="16">
        <f>SUM(AU32:AU32)</f>
        <v>0</v>
      </c>
      <c r="AV30" s="16"/>
      <c r="AW30" s="16">
        <f>SUM(AW32:AW33)</f>
        <v>0</v>
      </c>
      <c r="AX30" s="16">
        <f>SUM(AX32:AX32)</f>
        <v>0</v>
      </c>
      <c r="AY30" s="16"/>
      <c r="AZ30" s="16">
        <f>SUM(AZ32:BA33)</f>
        <v>362.5</v>
      </c>
      <c r="BA30" s="16">
        <f>SUM(BA32:BA32)</f>
        <v>0</v>
      </c>
      <c r="BB30" s="16"/>
      <c r="BC30" s="16">
        <f>SUM(BC32:BD33)</f>
        <v>1450</v>
      </c>
      <c r="BD30" s="16">
        <f>SUM(BD32:BD32)</f>
        <v>0</v>
      </c>
      <c r="BE30" s="16"/>
      <c r="BF30" s="23"/>
      <c r="BG30" s="23"/>
      <c r="BH30" s="16"/>
      <c r="BI30" s="23"/>
      <c r="BJ30" s="16"/>
      <c r="BK30" s="16"/>
      <c r="BL30" s="33">
        <f t="shared" ref="BL30:BM35" si="6">P30+AB30+AN30</f>
        <v>1087.5</v>
      </c>
      <c r="BM30" s="16">
        <f t="shared" si="6"/>
        <v>0</v>
      </c>
      <c r="BN30" s="16">
        <f t="shared" ref="BN30:BO35" si="7">AZ30</f>
        <v>362.5</v>
      </c>
      <c r="BO30" s="16">
        <f t="shared" si="7"/>
        <v>0</v>
      </c>
      <c r="BP30" s="16"/>
      <c r="BQ30" s="40"/>
      <c r="BR30" s="16"/>
      <c r="BS30" s="40"/>
      <c r="BU30" s="47"/>
      <c r="BV30" s="16"/>
      <c r="BW30" s="59"/>
    </row>
    <row r="31" spans="1:75" s="3" customFormat="1" x14ac:dyDescent="0.2">
      <c r="A31" s="26" t="s">
        <v>29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23"/>
      <c r="BG31" s="23"/>
      <c r="BH31" s="16"/>
      <c r="BI31" s="23"/>
      <c r="BJ31" s="16"/>
      <c r="BK31" s="16"/>
      <c r="BL31" s="16">
        <f t="shared" si="6"/>
        <v>0</v>
      </c>
      <c r="BM31" s="16">
        <f t="shared" si="6"/>
        <v>0</v>
      </c>
      <c r="BN31" s="16">
        <f t="shared" si="7"/>
        <v>0</v>
      </c>
      <c r="BO31" s="16">
        <f t="shared" si="7"/>
        <v>0</v>
      </c>
      <c r="BP31" s="16"/>
      <c r="BQ31" s="40"/>
      <c r="BR31" s="16"/>
      <c r="BS31" s="40"/>
      <c r="BU31" s="47"/>
      <c r="BV31" s="47"/>
      <c r="BW31" s="59"/>
    </row>
    <row r="32" spans="1:75" s="4" customFormat="1" ht="12.75" customHeight="1" x14ac:dyDescent="0.2">
      <c r="A32" s="25" t="s">
        <v>55</v>
      </c>
      <c r="C32" s="12">
        <v>328.70830399995998</v>
      </c>
      <c r="D32" s="12"/>
      <c r="E32" s="12">
        <f>BC32-C32</f>
        <v>1121.29169600004</v>
      </c>
      <c r="F32" s="12"/>
      <c r="G32" s="12"/>
      <c r="H32" s="12"/>
      <c r="I32" s="12"/>
      <c r="J32" s="12"/>
      <c r="K32" s="12"/>
      <c r="L32" s="12"/>
      <c r="M32" s="12">
        <v>362.5</v>
      </c>
      <c r="N32" s="12"/>
      <c r="O32" s="12"/>
      <c r="P32" s="34">
        <f>G32+J32+M32</f>
        <v>362.5</v>
      </c>
      <c r="Q32" s="34">
        <f>H32+K32+N32</f>
        <v>0</v>
      </c>
      <c r="R32" s="12"/>
      <c r="S32" s="12"/>
      <c r="T32" s="12"/>
      <c r="U32" s="12"/>
      <c r="V32" s="12"/>
      <c r="W32" s="12"/>
      <c r="X32" s="12"/>
      <c r="Y32" s="12">
        <v>362.5</v>
      </c>
      <c r="Z32" s="12"/>
      <c r="AA32" s="12"/>
      <c r="AB32" s="34">
        <f>S32+V32+Y32</f>
        <v>362.5</v>
      </c>
      <c r="AC32" s="34">
        <f>T32+W32+Z32</f>
        <v>0</v>
      </c>
      <c r="AD32" s="12"/>
      <c r="AE32" s="12"/>
      <c r="AF32" s="12"/>
      <c r="AG32" s="12"/>
      <c r="AH32" s="12"/>
      <c r="AI32" s="12"/>
      <c r="AJ32" s="12"/>
      <c r="AK32" s="12">
        <v>362.5</v>
      </c>
      <c r="AL32" s="12"/>
      <c r="AM32" s="12"/>
      <c r="AN32" s="34">
        <f>AE32+AH32+AK32</f>
        <v>362.5</v>
      </c>
      <c r="AO32" s="34">
        <f>AF32+AI32+AL32</f>
        <v>0</v>
      </c>
      <c r="AP32" s="12"/>
      <c r="AQ32" s="12"/>
      <c r="AR32" s="12"/>
      <c r="AS32" s="12"/>
      <c r="AT32" s="12">
        <v>362.5</v>
      </c>
      <c r="AU32" s="12"/>
      <c r="AV32" s="12"/>
      <c r="AW32" s="12"/>
      <c r="AX32" s="12"/>
      <c r="AY32" s="12"/>
      <c r="AZ32" s="34">
        <f>AQ32+AT32+AW32</f>
        <v>362.5</v>
      </c>
      <c r="BA32" s="34">
        <f>AR32+AU32+AX32</f>
        <v>0</v>
      </c>
      <c r="BB32" s="12"/>
      <c r="BC32" s="12">
        <f>P32+AB32+AN32+AZ32</f>
        <v>1450</v>
      </c>
      <c r="BD32" s="12">
        <f>Q32+AC32+AO32+BA32</f>
        <v>0</v>
      </c>
      <c r="BE32" s="12"/>
      <c r="BF32" s="24" t="s">
        <v>73</v>
      </c>
      <c r="BG32" s="24"/>
      <c r="BH32" s="12"/>
      <c r="BI32" s="24"/>
      <c r="BJ32" s="12"/>
      <c r="BK32" s="12"/>
      <c r="BL32" s="12">
        <f t="shared" si="6"/>
        <v>1087.5</v>
      </c>
      <c r="BM32" s="12">
        <f t="shared" si="6"/>
        <v>0</v>
      </c>
      <c r="BN32" s="12">
        <f t="shared" si="7"/>
        <v>362.5</v>
      </c>
      <c r="BO32" s="12">
        <f t="shared" si="7"/>
        <v>0</v>
      </c>
      <c r="BP32" s="12"/>
      <c r="BQ32" s="40"/>
      <c r="BR32" s="12"/>
      <c r="BS32" s="40"/>
      <c r="BU32" s="47"/>
      <c r="BV32" s="47"/>
      <c r="BW32" s="59"/>
    </row>
    <row r="33" spans="1:75" s="4" customFormat="1" ht="12.75" customHeight="1" x14ac:dyDescent="0.2">
      <c r="A33" s="2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34"/>
      <c r="Q33" s="34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34"/>
      <c r="AC33" s="34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34"/>
      <c r="AO33" s="34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34"/>
      <c r="BA33" s="34">
        <f>AR33+AU33+AX33</f>
        <v>0</v>
      </c>
      <c r="BB33" s="12"/>
      <c r="BC33" s="12"/>
      <c r="BD33" s="12"/>
      <c r="BE33" s="12"/>
      <c r="BF33" s="24"/>
      <c r="BG33" s="24"/>
      <c r="BH33" s="12"/>
      <c r="BI33" s="24"/>
      <c r="BJ33" s="12"/>
      <c r="BK33" s="12"/>
      <c r="BL33" s="12"/>
      <c r="BM33" s="12"/>
      <c r="BN33" s="12"/>
      <c r="BO33" s="12"/>
      <c r="BP33" s="12"/>
      <c r="BQ33" s="40"/>
      <c r="BR33" s="12"/>
      <c r="BS33" s="40"/>
      <c r="BU33" s="47"/>
      <c r="BV33" s="47"/>
      <c r="BW33" s="59"/>
    </row>
    <row r="34" spans="1:75" s="3" customFormat="1" x14ac:dyDescent="0.2">
      <c r="A34" s="8" t="s">
        <v>7</v>
      </c>
      <c r="C34" s="16" t="e">
        <f>SUM(#REF!)-#REF!+SUM(C36:C41)</f>
        <v>#REF!</v>
      </c>
      <c r="D34" s="16"/>
      <c r="E34" s="16" t="e">
        <f>BC34-C34</f>
        <v>#REF!</v>
      </c>
      <c r="F34" s="16"/>
      <c r="G34" s="16">
        <f>SUM(G36:G41)</f>
        <v>0</v>
      </c>
      <c r="H34" s="16">
        <f>SUM(H36:H41)</f>
        <v>0</v>
      </c>
      <c r="I34" s="16"/>
      <c r="J34" s="16">
        <f>SUM(J36:J41)</f>
        <v>0</v>
      </c>
      <c r="K34" s="16">
        <f>SUM(K36:K41)</f>
        <v>0</v>
      </c>
      <c r="L34" s="16"/>
      <c r="M34" s="16">
        <f>SUM(M36:M41)</f>
        <v>996.5</v>
      </c>
      <c r="N34" s="16">
        <f>SUM(N36:N41)</f>
        <v>0</v>
      </c>
      <c r="O34" s="16"/>
      <c r="P34" s="16">
        <f>SUM(P36:P41)</f>
        <v>996.5</v>
      </c>
      <c r="Q34" s="16">
        <f>SUM(Q36:Q41)</f>
        <v>0</v>
      </c>
      <c r="R34" s="16"/>
      <c r="S34" s="16">
        <f>SUM(S36:S41)</f>
        <v>0</v>
      </c>
      <c r="T34" s="16">
        <f>SUM(T36:T41)</f>
        <v>0</v>
      </c>
      <c r="U34" s="16"/>
      <c r="V34" s="16">
        <f>SUM(V36:V41)</f>
        <v>2062.5</v>
      </c>
      <c r="W34" s="16">
        <f>SUM(W36:W41)</f>
        <v>0</v>
      </c>
      <c r="X34" s="16"/>
      <c r="Y34" s="16">
        <f>SUM(Y36:Y41)</f>
        <v>1150</v>
      </c>
      <c r="Z34" s="16">
        <f>SUM(Z36:Z41)</f>
        <v>0</v>
      </c>
      <c r="AA34" s="16"/>
      <c r="AB34" s="16">
        <f>SUM(AB36:AB41)</f>
        <v>3212.5</v>
      </c>
      <c r="AC34" s="16">
        <f>SUM(AC36:AC41)</f>
        <v>0</v>
      </c>
      <c r="AD34" s="16"/>
      <c r="AE34" s="16">
        <f>SUM(AE36:AE41)</f>
        <v>0</v>
      </c>
      <c r="AF34" s="16">
        <f>SUM(AF36:AF41)</f>
        <v>0</v>
      </c>
      <c r="AG34" s="16"/>
      <c r="AH34" s="16">
        <f>SUM(AH36:AH41)</f>
        <v>18037.599999999999</v>
      </c>
      <c r="AI34" s="16">
        <f>SUM(AI36:AI41)</f>
        <v>0</v>
      </c>
      <c r="AJ34" s="16"/>
      <c r="AK34" s="16">
        <f>SUM(AK36:AK41)</f>
        <v>0</v>
      </c>
      <c r="AL34" s="16">
        <f>SUM(AL36:AL41)</f>
        <v>0</v>
      </c>
      <c r="AM34" s="16"/>
      <c r="AN34" s="16">
        <f>SUM(AN36:AN41)</f>
        <v>18037.599999999999</v>
      </c>
      <c r="AO34" s="16">
        <f>SUM(AO36:AO41)</f>
        <v>0</v>
      </c>
      <c r="AP34" s="16"/>
      <c r="AQ34" s="16">
        <f>SUM(AQ36:AQ41)</f>
        <v>0</v>
      </c>
      <c r="AR34" s="16">
        <f>SUM(AR36:AR41)</f>
        <v>0</v>
      </c>
      <c r="AS34" s="16"/>
      <c r="AT34" s="16">
        <f>SUM(AT36:AT41)</f>
        <v>0</v>
      </c>
      <c r="AU34" s="16">
        <f>SUM(AU36:AU41)</f>
        <v>0</v>
      </c>
      <c r="AV34" s="16"/>
      <c r="AW34" s="16">
        <f>SUM(AW36:AW41)</f>
        <v>0</v>
      </c>
      <c r="AX34" s="16">
        <f>SUM(AX36:AX41)</f>
        <v>0</v>
      </c>
      <c r="AY34" s="16"/>
      <c r="AZ34" s="16">
        <f>SUM(AZ36:AZ41)</f>
        <v>0</v>
      </c>
      <c r="BA34" s="16">
        <f>SUM(BA36:BA41)</f>
        <v>0</v>
      </c>
      <c r="BB34" s="16"/>
      <c r="BC34" s="16">
        <f>SUM(BC36:BC41)</f>
        <v>22246.6</v>
      </c>
      <c r="BD34" s="16">
        <f>SUM(BD36:BD41)</f>
        <v>0</v>
      </c>
      <c r="BE34" s="16"/>
      <c r="BF34" s="24"/>
      <c r="BG34" s="24"/>
      <c r="BH34" s="16"/>
      <c r="BI34" s="24"/>
      <c r="BJ34" s="16"/>
      <c r="BK34" s="16"/>
      <c r="BL34" s="16">
        <f t="shared" si="6"/>
        <v>22246.6</v>
      </c>
      <c r="BM34" s="16">
        <f t="shared" si="6"/>
        <v>0</v>
      </c>
      <c r="BN34" s="16">
        <f t="shared" si="7"/>
        <v>0</v>
      </c>
      <c r="BO34" s="16">
        <f t="shared" si="7"/>
        <v>0</v>
      </c>
      <c r="BP34" s="16"/>
      <c r="BQ34" s="16">
        <f>SUM(BQ36:BQ41)</f>
        <v>11800</v>
      </c>
      <c r="BR34" s="16"/>
      <c r="BS34" s="16">
        <f>SUM(BS36:BS41)</f>
        <v>10803.5</v>
      </c>
      <c r="BU34" s="47"/>
      <c r="BV34" s="16"/>
      <c r="BW34" s="59"/>
    </row>
    <row r="35" spans="1:75" s="3" customFormat="1" x14ac:dyDescent="0.2">
      <c r="A35" s="26" t="s">
        <v>29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23"/>
      <c r="BG35" s="23"/>
      <c r="BH35" s="16"/>
      <c r="BI35" s="23"/>
      <c r="BJ35" s="16"/>
      <c r="BK35" s="16"/>
      <c r="BL35" s="16">
        <f t="shared" si="6"/>
        <v>0</v>
      </c>
      <c r="BM35" s="16">
        <f t="shared" si="6"/>
        <v>0</v>
      </c>
      <c r="BN35" s="16">
        <f t="shared" si="7"/>
        <v>0</v>
      </c>
      <c r="BO35" s="16">
        <f t="shared" si="7"/>
        <v>0</v>
      </c>
      <c r="BP35" s="16"/>
      <c r="BQ35" s="40"/>
      <c r="BR35" s="16"/>
      <c r="BS35" s="40"/>
      <c r="BU35" s="47"/>
      <c r="BV35" s="47"/>
      <c r="BW35" s="59"/>
    </row>
    <row r="36" spans="1:75" s="3" customFormat="1" x14ac:dyDescent="0.2">
      <c r="A36" s="25" t="s">
        <v>78</v>
      </c>
      <c r="C36" s="34">
        <v>10075.076000000001</v>
      </c>
      <c r="D36" s="34"/>
      <c r="E36" s="12">
        <f>BC36-C36</f>
        <v>-9078.5760000000009</v>
      </c>
      <c r="F36" s="34"/>
      <c r="G36" s="34"/>
      <c r="H36" s="34"/>
      <c r="I36" s="34"/>
      <c r="J36" s="34"/>
      <c r="K36" s="34"/>
      <c r="L36" s="34"/>
      <c r="M36" s="34">
        <v>996.5</v>
      </c>
      <c r="N36" s="34"/>
      <c r="O36" s="34"/>
      <c r="P36" s="34">
        <f>G36+J36+M36</f>
        <v>996.5</v>
      </c>
      <c r="Q36" s="34">
        <f>H36+K36+N36</f>
        <v>0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>
        <f>S36+V36+Y36</f>
        <v>0</v>
      </c>
      <c r="AC36" s="34">
        <f>T36+W36+Z36</f>
        <v>0</v>
      </c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>
        <f>AE36+AH36+AK36</f>
        <v>0</v>
      </c>
      <c r="AO36" s="34">
        <f>AF36+AI36+AL36</f>
        <v>0</v>
      </c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>
        <f t="shared" ref="AZ36:BA40" si="8">AQ36+AT36+AW36</f>
        <v>0</v>
      </c>
      <c r="BA36" s="34">
        <f t="shared" si="8"/>
        <v>0</v>
      </c>
      <c r="BB36" s="34"/>
      <c r="BC36" s="12">
        <f>P36+AB36+AN36+AZ36</f>
        <v>996.5</v>
      </c>
      <c r="BD36" s="12">
        <f>Q36+AC36+AO36+BA36</f>
        <v>0</v>
      </c>
      <c r="BE36" s="34"/>
      <c r="BF36" s="24" t="s">
        <v>73</v>
      </c>
      <c r="BG36" s="24"/>
      <c r="BH36" s="16"/>
      <c r="BI36" s="24"/>
      <c r="BJ36" s="16"/>
      <c r="BK36" s="16"/>
      <c r="BL36" s="16"/>
      <c r="BM36" s="16"/>
      <c r="BN36" s="16"/>
      <c r="BO36" s="16"/>
      <c r="BP36" s="34"/>
      <c r="BQ36" s="40">
        <f>10000*1.18</f>
        <v>11800</v>
      </c>
      <c r="BR36" s="34"/>
      <c r="BS36" s="41">
        <f>BQ36-BC36</f>
        <v>10803.5</v>
      </c>
      <c r="BU36" s="47"/>
      <c r="BV36" s="47"/>
      <c r="BW36" s="59"/>
    </row>
    <row r="37" spans="1:75" s="3" customFormat="1" x14ac:dyDescent="0.2">
      <c r="A37" s="25" t="s">
        <v>79</v>
      </c>
      <c r="C37" s="34"/>
      <c r="D37" s="34"/>
      <c r="E37" s="12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>
        <f>G37+J37+M37</f>
        <v>0</v>
      </c>
      <c r="Q37" s="34"/>
      <c r="R37" s="34"/>
      <c r="S37" s="34"/>
      <c r="T37" s="34"/>
      <c r="U37" s="34"/>
      <c r="V37" s="34"/>
      <c r="W37" s="34"/>
      <c r="X37" s="34"/>
      <c r="Y37" s="34">
        <v>1150</v>
      </c>
      <c r="Z37" s="34"/>
      <c r="AA37" s="34"/>
      <c r="AB37" s="34">
        <f>S37+V37+Y37</f>
        <v>1150</v>
      </c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>
        <f>AE37+AH37+AK37</f>
        <v>0</v>
      </c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>
        <f t="shared" si="8"/>
        <v>0</v>
      </c>
      <c r="BA37" s="34">
        <f t="shared" si="8"/>
        <v>0</v>
      </c>
      <c r="BB37" s="34"/>
      <c r="BC37" s="12">
        <f>P37+AB37+AN37+AZ37</f>
        <v>1150</v>
      </c>
      <c r="BD37" s="12"/>
      <c r="BE37" s="34"/>
      <c r="BF37" s="24" t="s">
        <v>73</v>
      </c>
      <c r="BG37" s="24"/>
      <c r="BH37" s="16"/>
      <c r="BI37" s="24"/>
      <c r="BJ37" s="16"/>
      <c r="BK37" s="16"/>
      <c r="BL37" s="16"/>
      <c r="BM37" s="16"/>
      <c r="BN37" s="16"/>
      <c r="BO37" s="16"/>
      <c r="BP37" s="34"/>
      <c r="BQ37" s="40"/>
      <c r="BR37" s="34"/>
      <c r="BS37" s="41"/>
      <c r="BU37" s="47"/>
      <c r="BV37" s="47"/>
      <c r="BW37" s="59"/>
    </row>
    <row r="38" spans="1:75" s="3" customFormat="1" ht="25.5" x14ac:dyDescent="0.2">
      <c r="A38" s="25" t="s">
        <v>80</v>
      </c>
      <c r="C38" s="34"/>
      <c r="D38" s="34"/>
      <c r="E38" s="12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>
        <f>G38+J38+M38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>
        <f>S38+V38+Y38</f>
        <v>0</v>
      </c>
      <c r="AC38" s="34"/>
      <c r="AD38" s="34"/>
      <c r="AE38" s="34"/>
      <c r="AF38" s="34"/>
      <c r="AG38" s="34"/>
      <c r="AH38" s="34">
        <v>6037.6</v>
      </c>
      <c r="AI38" s="34"/>
      <c r="AJ38" s="34"/>
      <c r="AK38" s="34"/>
      <c r="AL38" s="34"/>
      <c r="AM38" s="34"/>
      <c r="AN38" s="34">
        <f>AE38+AH38+AK38</f>
        <v>6037.6</v>
      </c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>
        <f t="shared" si="8"/>
        <v>0</v>
      </c>
      <c r="BA38" s="34">
        <f t="shared" si="8"/>
        <v>0</v>
      </c>
      <c r="BB38" s="34"/>
      <c r="BC38" s="12">
        <f>P38+AB38+AN38+AZ38</f>
        <v>6037.6</v>
      </c>
      <c r="BD38" s="12"/>
      <c r="BE38" s="34"/>
      <c r="BF38" s="24" t="s">
        <v>73</v>
      </c>
      <c r="BG38" s="24"/>
      <c r="BH38" s="16"/>
      <c r="BI38" s="24"/>
      <c r="BJ38" s="16"/>
      <c r="BK38" s="16"/>
      <c r="BL38" s="16"/>
      <c r="BM38" s="16"/>
      <c r="BN38" s="16"/>
      <c r="BO38" s="16"/>
      <c r="BP38" s="34"/>
      <c r="BQ38" s="40"/>
      <c r="BR38" s="34"/>
      <c r="BS38" s="41"/>
      <c r="BU38" s="47"/>
      <c r="BV38" s="47"/>
      <c r="BW38" s="59"/>
    </row>
    <row r="39" spans="1:75" s="3" customFormat="1" ht="25.5" x14ac:dyDescent="0.2">
      <c r="A39" s="25" t="s">
        <v>81</v>
      </c>
      <c r="C39" s="34"/>
      <c r="D39" s="34"/>
      <c r="E39" s="12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>
        <f>G39+J39+M39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>
        <f>S39+V39+Y39</f>
        <v>0</v>
      </c>
      <c r="AC39" s="34"/>
      <c r="AD39" s="34"/>
      <c r="AE39" s="34"/>
      <c r="AF39" s="34"/>
      <c r="AG39" s="34"/>
      <c r="AH39" s="34">
        <v>12000</v>
      </c>
      <c r="AI39" s="34"/>
      <c r="AJ39" s="34"/>
      <c r="AK39" s="34"/>
      <c r="AL39" s="34"/>
      <c r="AM39" s="34"/>
      <c r="AN39" s="34">
        <f>AE39+AH39+AK39</f>
        <v>12000</v>
      </c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>
        <f t="shared" si="8"/>
        <v>0</v>
      </c>
      <c r="BA39" s="34">
        <f t="shared" si="8"/>
        <v>0</v>
      </c>
      <c r="BB39" s="34"/>
      <c r="BC39" s="12">
        <f>P39+AB39+AN39+AZ39</f>
        <v>12000</v>
      </c>
      <c r="BD39" s="12"/>
      <c r="BE39" s="34"/>
      <c r="BF39" s="24" t="s">
        <v>73</v>
      </c>
      <c r="BG39" s="24"/>
      <c r="BH39" s="16"/>
      <c r="BI39" s="24"/>
      <c r="BJ39" s="16"/>
      <c r="BK39" s="16"/>
      <c r="BL39" s="16"/>
      <c r="BM39" s="16"/>
      <c r="BN39" s="16"/>
      <c r="BO39" s="16"/>
      <c r="BP39" s="34"/>
      <c r="BQ39" s="40"/>
      <c r="BR39" s="34"/>
      <c r="BS39" s="41"/>
      <c r="BU39" s="47"/>
      <c r="BV39" s="47"/>
      <c r="BW39" s="59"/>
    </row>
    <row r="40" spans="1:75" s="3" customFormat="1" x14ac:dyDescent="0.2">
      <c r="A40" s="25" t="s">
        <v>82</v>
      </c>
      <c r="C40" s="34"/>
      <c r="D40" s="34"/>
      <c r="E40" s="12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>
        <f>G40+J40+M40</f>
        <v>0</v>
      </c>
      <c r="Q40" s="34"/>
      <c r="R40" s="34"/>
      <c r="S40" s="34"/>
      <c r="T40" s="34"/>
      <c r="U40" s="34"/>
      <c r="V40" s="34">
        <v>2062.5</v>
      </c>
      <c r="W40" s="34"/>
      <c r="X40" s="34"/>
      <c r="Y40" s="34"/>
      <c r="Z40" s="34"/>
      <c r="AA40" s="34"/>
      <c r="AB40" s="34">
        <f>S40+V40+Y40</f>
        <v>2062.5</v>
      </c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>
        <f>AE40+AH40+AK40</f>
        <v>0</v>
      </c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>
        <f t="shared" si="8"/>
        <v>0</v>
      </c>
      <c r="BA40" s="34">
        <f t="shared" si="8"/>
        <v>0</v>
      </c>
      <c r="BB40" s="34"/>
      <c r="BC40" s="12">
        <f>P40+AB40+AN40+AZ40</f>
        <v>2062.5</v>
      </c>
      <c r="BD40" s="12"/>
      <c r="BE40" s="34"/>
      <c r="BF40" s="24" t="s">
        <v>73</v>
      </c>
      <c r="BG40" s="24"/>
      <c r="BH40" s="16"/>
      <c r="BI40" s="24"/>
      <c r="BJ40" s="16"/>
      <c r="BK40" s="16"/>
      <c r="BL40" s="16"/>
      <c r="BM40" s="16"/>
      <c r="BN40" s="16"/>
      <c r="BO40" s="16"/>
      <c r="BP40" s="34"/>
      <c r="BQ40" s="40"/>
      <c r="BR40" s="34"/>
      <c r="BS40" s="41"/>
      <c r="BU40" s="47"/>
      <c r="BV40" s="47"/>
      <c r="BW40" s="59"/>
    </row>
    <row r="41" spans="1:75" s="3" customFormat="1" x14ac:dyDescent="0.2">
      <c r="A41" s="9"/>
      <c r="C41" s="34"/>
      <c r="D41" s="34"/>
      <c r="E41" s="12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12"/>
      <c r="BB41" s="34"/>
      <c r="BC41" s="12"/>
      <c r="BD41" s="12"/>
      <c r="BE41" s="34"/>
      <c r="BF41" s="24"/>
      <c r="BG41" s="24"/>
      <c r="BH41" s="16"/>
      <c r="BI41" s="24"/>
      <c r="BJ41" s="16"/>
      <c r="BK41" s="16"/>
      <c r="BL41" s="16"/>
      <c r="BM41" s="16"/>
      <c r="BN41" s="16"/>
      <c r="BO41" s="16"/>
      <c r="BP41" s="34"/>
      <c r="BQ41" s="40"/>
      <c r="BR41" s="34"/>
      <c r="BS41" s="41"/>
      <c r="BU41" s="47"/>
      <c r="BV41" s="47"/>
      <c r="BW41" s="59"/>
    </row>
    <row r="42" spans="1:75" s="3" customFormat="1" x14ac:dyDescent="0.2">
      <c r="A42" s="8" t="s">
        <v>77</v>
      </c>
      <c r="C42" s="16">
        <f>SUM(C43:C44)</f>
        <v>1388</v>
      </c>
      <c r="D42" s="16"/>
      <c r="E42" s="16">
        <f>BC42-C42</f>
        <v>6512</v>
      </c>
      <c r="F42" s="16"/>
      <c r="G42" s="16">
        <f>SUM(G44:G45)</f>
        <v>0</v>
      </c>
      <c r="H42" s="16">
        <f>SUM(H43:H44)</f>
        <v>0</v>
      </c>
      <c r="I42" s="16"/>
      <c r="J42" s="16">
        <f>SUM(J44:J45)</f>
        <v>0</v>
      </c>
      <c r="K42" s="16">
        <f>SUM(K43:K44)</f>
        <v>0</v>
      </c>
      <c r="L42" s="16"/>
      <c r="M42" s="16">
        <f>SUM(M44:M45)</f>
        <v>0</v>
      </c>
      <c r="N42" s="16">
        <f>SUM(N43:N44)</f>
        <v>0</v>
      </c>
      <c r="O42" s="16"/>
      <c r="P42" s="16">
        <f>SUM(P44:P45)</f>
        <v>0</v>
      </c>
      <c r="Q42" s="16">
        <f>SUM(Q43:Q44)</f>
        <v>0</v>
      </c>
      <c r="R42" s="16"/>
      <c r="S42" s="16">
        <f>SUM(S44:S45)</f>
        <v>0</v>
      </c>
      <c r="T42" s="16">
        <f>SUM(T43:T44)</f>
        <v>0</v>
      </c>
      <c r="U42" s="16"/>
      <c r="V42" s="16">
        <f>SUM(V44:V45)</f>
        <v>0</v>
      </c>
      <c r="W42" s="16">
        <f>SUM(W43:W44)</f>
        <v>0</v>
      </c>
      <c r="X42" s="16"/>
      <c r="Y42" s="16">
        <f>SUM(Y44:Y45)</f>
        <v>0</v>
      </c>
      <c r="Z42" s="16">
        <f>SUM(Z43:Z44)</f>
        <v>0</v>
      </c>
      <c r="AA42" s="16"/>
      <c r="AB42" s="16">
        <f>SUM(AB44:AB45)</f>
        <v>0</v>
      </c>
      <c r="AC42" s="16">
        <f>SUM(AC43:AC44)</f>
        <v>0</v>
      </c>
      <c r="AD42" s="16"/>
      <c r="AE42" s="16">
        <f>SUM(AE44:AE45)</f>
        <v>0</v>
      </c>
      <c r="AF42" s="16">
        <f>SUM(AF43:AF44)</f>
        <v>0</v>
      </c>
      <c r="AG42" s="16"/>
      <c r="AH42" s="16">
        <f>SUM(AH44:AH45)</f>
        <v>7900</v>
      </c>
      <c r="AI42" s="16">
        <f>SUM(AI43:AI44)</f>
        <v>0</v>
      </c>
      <c r="AJ42" s="16"/>
      <c r="AK42" s="16">
        <f>SUM(AK44:AK45)</f>
        <v>0</v>
      </c>
      <c r="AL42" s="16">
        <f>SUM(AL43:AL44)</f>
        <v>0</v>
      </c>
      <c r="AM42" s="16"/>
      <c r="AN42" s="16">
        <f>SUM(AN44:AN45)</f>
        <v>7900</v>
      </c>
      <c r="AO42" s="16">
        <f>SUM(AO43:AO44)</f>
        <v>0</v>
      </c>
      <c r="AP42" s="16"/>
      <c r="AQ42" s="16">
        <f>SUM(AQ44:AQ45)</f>
        <v>0</v>
      </c>
      <c r="AR42" s="16">
        <f>SUM(AR43:AR44)</f>
        <v>0</v>
      </c>
      <c r="AS42" s="16"/>
      <c r="AT42" s="16">
        <f>SUM(AT44:AT45)</f>
        <v>0</v>
      </c>
      <c r="AU42" s="16">
        <f>SUM(AU43:AU44)</f>
        <v>0</v>
      </c>
      <c r="AV42" s="16"/>
      <c r="AW42" s="16">
        <f>SUM(AW44:AW45)</f>
        <v>0</v>
      </c>
      <c r="AX42" s="16">
        <f>SUM(AX43:AX44)</f>
        <v>0</v>
      </c>
      <c r="AY42" s="16"/>
      <c r="AZ42" s="16">
        <f>SUM(AZ44:AZ45)</f>
        <v>0</v>
      </c>
      <c r="BA42" s="16">
        <f>SUM(BA43:BA44)</f>
        <v>0</v>
      </c>
      <c r="BB42" s="16"/>
      <c r="BC42" s="16">
        <f>SUM(BC44:BC45)</f>
        <v>7900</v>
      </c>
      <c r="BD42" s="16">
        <f>SUM(BD43:BD44)</f>
        <v>0</v>
      </c>
      <c r="BE42" s="16"/>
      <c r="BF42" s="24"/>
      <c r="BG42" s="24"/>
      <c r="BH42" s="16"/>
      <c r="BI42" s="24"/>
      <c r="BJ42" s="16"/>
      <c r="BK42" s="16"/>
      <c r="BL42" s="16">
        <f>P42+AB42+AN42</f>
        <v>7900</v>
      </c>
      <c r="BM42" s="16">
        <f>Q42+AC42+AO42</f>
        <v>0</v>
      </c>
      <c r="BN42" s="16">
        <f>AZ42</f>
        <v>0</v>
      </c>
      <c r="BO42" s="16">
        <f>BA42</f>
        <v>0</v>
      </c>
      <c r="BP42" s="16"/>
      <c r="BQ42" s="16">
        <f>SUM(BQ43:BQ44)</f>
        <v>1156.3999999999999</v>
      </c>
      <c r="BR42" s="16"/>
      <c r="BS42" s="16">
        <f>SUM(BS43:BS44)</f>
        <v>-6743.6</v>
      </c>
      <c r="BU42" s="47"/>
      <c r="BV42" s="16"/>
      <c r="BW42" s="59"/>
    </row>
    <row r="43" spans="1:75" s="3" customFormat="1" x14ac:dyDescent="0.2">
      <c r="A43" s="26" t="s">
        <v>29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24"/>
      <c r="BG43" s="24"/>
      <c r="BH43" s="16"/>
      <c r="BI43" s="24"/>
      <c r="BJ43" s="16"/>
      <c r="BK43" s="16"/>
      <c r="BL43" s="16">
        <f>P43+AB43+AN43</f>
        <v>0</v>
      </c>
      <c r="BM43" s="16">
        <f>Q43+AC43+AO43</f>
        <v>0</v>
      </c>
      <c r="BN43" s="16">
        <f>AZ43</f>
        <v>0</v>
      </c>
      <c r="BO43" s="16">
        <f>BA43</f>
        <v>0</v>
      </c>
      <c r="BP43" s="16"/>
      <c r="BQ43" s="40"/>
      <c r="BR43" s="16"/>
      <c r="BS43" s="40"/>
      <c r="BU43" s="47"/>
      <c r="BV43" s="47"/>
      <c r="BW43" s="59"/>
    </row>
    <row r="44" spans="1:75" s="36" customFormat="1" x14ac:dyDescent="0.2">
      <c r="A44" s="25" t="s">
        <v>85</v>
      </c>
      <c r="C44" s="34">
        <v>1388</v>
      </c>
      <c r="D44" s="34"/>
      <c r="E44" s="34">
        <f>BC44-C44</f>
        <v>6512</v>
      </c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>
        <f>G44+J44+M44</f>
        <v>0</v>
      </c>
      <c r="Q44" s="34">
        <f>H44+K44+N44</f>
        <v>0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>
        <f>S44+V44+Y44</f>
        <v>0</v>
      </c>
      <c r="AC44" s="34">
        <f>T44+W44+Z44</f>
        <v>0</v>
      </c>
      <c r="AD44" s="34"/>
      <c r="AE44" s="34"/>
      <c r="AF44" s="34"/>
      <c r="AG44" s="34"/>
      <c r="AH44" s="34">
        <v>7900</v>
      </c>
      <c r="AI44" s="34"/>
      <c r="AJ44" s="34"/>
      <c r="AK44" s="34"/>
      <c r="AL44" s="34"/>
      <c r="AM44" s="34"/>
      <c r="AN44" s="34">
        <f>AE44+AH44+AK44</f>
        <v>7900</v>
      </c>
      <c r="AO44" s="34">
        <f>AF44+AI44+AL44</f>
        <v>0</v>
      </c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>
        <f>AQ44+AT44+AW44</f>
        <v>0</v>
      </c>
      <c r="BA44" s="34">
        <f>AR44+AU44+AX44</f>
        <v>0</v>
      </c>
      <c r="BB44" s="34"/>
      <c r="BC44" s="34">
        <f>P44+AB44+AN44+AZ44</f>
        <v>7900</v>
      </c>
      <c r="BD44" s="34">
        <f>Q44+AC44+AO44+BA44</f>
        <v>0</v>
      </c>
      <c r="BE44" s="34"/>
      <c r="BF44" s="24" t="s">
        <v>73</v>
      </c>
      <c r="BG44" s="37"/>
      <c r="BH44" s="34"/>
      <c r="BI44" s="37"/>
      <c r="BJ44" s="34"/>
      <c r="BK44" s="34"/>
      <c r="BL44" s="34"/>
      <c r="BM44" s="34"/>
      <c r="BN44" s="34"/>
      <c r="BO44" s="34"/>
      <c r="BP44" s="34"/>
      <c r="BQ44" s="40">
        <f>980*1.18</f>
        <v>1156.3999999999999</v>
      </c>
      <c r="BR44" s="34"/>
      <c r="BS44" s="41">
        <f>BQ44-BC44</f>
        <v>-6743.6</v>
      </c>
      <c r="BU44" s="47"/>
      <c r="BV44" s="47"/>
      <c r="BW44" s="59"/>
    </row>
    <row r="45" spans="1:75" s="11" customFormat="1" x14ac:dyDescent="0.2">
      <c r="A45" s="2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24"/>
      <c r="BG45" s="24"/>
      <c r="BH45" s="12"/>
      <c r="BJ45" s="12"/>
      <c r="BK45" s="12"/>
      <c r="BL45" s="12"/>
      <c r="BM45" s="12"/>
      <c r="BN45" s="12"/>
      <c r="BO45" s="12"/>
      <c r="BP45" s="12"/>
      <c r="BQ45" s="37"/>
      <c r="BR45" s="12"/>
      <c r="BS45" s="37"/>
      <c r="BU45" s="47"/>
      <c r="BV45" s="47"/>
      <c r="BW45" s="59"/>
    </row>
    <row r="46" spans="1:75" s="3" customFormat="1" x14ac:dyDescent="0.2">
      <c r="A46" s="8" t="s">
        <v>8</v>
      </c>
      <c r="C46" s="16" t="e">
        <f>SUM(C48:C92)</f>
        <v>#REF!</v>
      </c>
      <c r="D46" s="16"/>
      <c r="E46" s="16" t="e">
        <f>SUM(E48:E92)</f>
        <v>#REF!</v>
      </c>
      <c r="F46" s="16"/>
      <c r="G46" s="16">
        <f>SUM(G48:G56)</f>
        <v>0</v>
      </c>
      <c r="H46" s="16">
        <f>SUM(H48:H92)</f>
        <v>0</v>
      </c>
      <c r="I46" s="16"/>
      <c r="J46" s="16">
        <f>SUM(J48:J56)</f>
        <v>0</v>
      </c>
      <c r="K46" s="16">
        <f>SUM(K48:K92)</f>
        <v>0</v>
      </c>
      <c r="L46" s="16"/>
      <c r="M46" s="16">
        <f>SUM(M48:M56)</f>
        <v>3377.5423728813557</v>
      </c>
      <c r="N46" s="16">
        <f>SUM(N48:N92)</f>
        <v>0</v>
      </c>
      <c r="O46" s="16"/>
      <c r="P46" s="16">
        <f>SUM(P48:P56)</f>
        <v>3377.5423728813557</v>
      </c>
      <c r="Q46" s="16">
        <f>SUM(Q48:Q92)</f>
        <v>0</v>
      </c>
      <c r="R46" s="16"/>
      <c r="S46" s="16">
        <f>SUM(S48:S56)</f>
        <v>960</v>
      </c>
      <c r="T46" s="16">
        <f>SUM(T48:T92)</f>
        <v>0</v>
      </c>
      <c r="U46" s="16"/>
      <c r="V46" s="16">
        <f>SUM(V48:V56)</f>
        <v>0</v>
      </c>
      <c r="W46" s="16">
        <f>SUM(W48:W92)</f>
        <v>0</v>
      </c>
      <c r="X46" s="16"/>
      <c r="Y46" s="16">
        <f>SUM(Y48:Y56)</f>
        <v>1840</v>
      </c>
      <c r="Z46" s="16">
        <f>SUM(Z48:Z92)</f>
        <v>0</v>
      </c>
      <c r="AA46" s="16"/>
      <c r="AB46" s="16">
        <f>SUM(AB48:AB56)</f>
        <v>2800</v>
      </c>
      <c r="AC46" s="16">
        <f>SUM(AC48:AC92)</f>
        <v>0</v>
      </c>
      <c r="AD46" s="16"/>
      <c r="AE46" s="16">
        <f>SUM(AE48:AE56)</f>
        <v>0</v>
      </c>
      <c r="AF46" s="16">
        <f>SUM(AF48:AF92)</f>
        <v>0</v>
      </c>
      <c r="AG46" s="16"/>
      <c r="AH46" s="16">
        <f>SUM(AH48:AH56)</f>
        <v>0</v>
      </c>
      <c r="AI46" s="16">
        <f>SUM(AI48:AI92)</f>
        <v>0</v>
      </c>
      <c r="AJ46" s="16"/>
      <c r="AK46" s="16">
        <f>SUM(AK48:AK56)</f>
        <v>0</v>
      </c>
      <c r="AL46" s="16">
        <f>SUM(AL48:AL92)</f>
        <v>0</v>
      </c>
      <c r="AM46" s="16"/>
      <c r="AN46" s="16">
        <f>SUM(AN48:AN56)</f>
        <v>0</v>
      </c>
      <c r="AO46" s="16">
        <f>SUM(AO48:AO92)</f>
        <v>0</v>
      </c>
      <c r="AP46" s="16"/>
      <c r="AQ46" s="16">
        <f>SUM(AQ48:AQ56)</f>
        <v>0</v>
      </c>
      <c r="AR46" s="16">
        <f>SUM(AR48:AR92)</f>
        <v>0</v>
      </c>
      <c r="AS46" s="16"/>
      <c r="AT46" s="16">
        <f>SUM(AT48:AT56)</f>
        <v>0</v>
      </c>
      <c r="AU46" s="16">
        <f>SUM(AU48:AU92)</f>
        <v>0</v>
      </c>
      <c r="AV46" s="16"/>
      <c r="AW46" s="16">
        <f>SUM(AW48:AW56)</f>
        <v>0</v>
      </c>
      <c r="AX46" s="16">
        <f>SUM(AX48:AX92)</f>
        <v>0</v>
      </c>
      <c r="AY46" s="16"/>
      <c r="AZ46" s="16">
        <f>SUM(AZ48:AZ56)</f>
        <v>0</v>
      </c>
      <c r="BA46" s="16">
        <f>SUM(BA48:BA92)</f>
        <v>0</v>
      </c>
      <c r="BB46" s="16"/>
      <c r="BC46" s="16">
        <f>SUM(BC48:BC56)</f>
        <v>6177.5423728813557</v>
      </c>
      <c r="BD46" s="16">
        <f>SUM(BD48:BD92)</f>
        <v>0</v>
      </c>
      <c r="BE46" s="16"/>
      <c r="BF46" s="23"/>
      <c r="BG46" s="23"/>
      <c r="BH46" s="16"/>
      <c r="BI46" s="23"/>
      <c r="BJ46" s="16"/>
      <c r="BK46" s="16"/>
      <c r="BL46" s="16">
        <f t="shared" ref="BL46:BM48" si="9">P46+AB46+AN46</f>
        <v>6177.5423728813557</v>
      </c>
      <c r="BM46" s="16">
        <f t="shared" si="9"/>
        <v>0</v>
      </c>
      <c r="BN46" s="16">
        <f t="shared" ref="BN46:BO48" si="10">AZ46</f>
        <v>0</v>
      </c>
      <c r="BO46" s="16">
        <f t="shared" si="10"/>
        <v>0</v>
      </c>
      <c r="BP46" s="16"/>
      <c r="BQ46" s="16">
        <f>SUM(BQ48:BQ92)</f>
        <v>2312.7999999999997</v>
      </c>
      <c r="BR46" s="16"/>
      <c r="BS46" s="16">
        <f>SUM(BS48:BS92)</f>
        <v>-1367.2000000000003</v>
      </c>
      <c r="BU46" s="47"/>
      <c r="BV46" s="16"/>
      <c r="BW46" s="59"/>
    </row>
    <row r="47" spans="1:75" s="3" customFormat="1" x14ac:dyDescent="0.2">
      <c r="A47" s="26" t="s">
        <v>29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23"/>
      <c r="BG47" s="23"/>
      <c r="BH47" s="16"/>
      <c r="BI47" s="23"/>
      <c r="BJ47" s="16"/>
      <c r="BK47" s="16"/>
      <c r="BL47" s="16">
        <f t="shared" si="9"/>
        <v>0</v>
      </c>
      <c r="BM47" s="16">
        <f t="shared" si="9"/>
        <v>0</v>
      </c>
      <c r="BN47" s="16">
        <f t="shared" si="10"/>
        <v>0</v>
      </c>
      <c r="BO47" s="16">
        <f t="shared" si="10"/>
        <v>0</v>
      </c>
      <c r="BP47" s="16"/>
      <c r="BQ47" s="40"/>
      <c r="BR47" s="16"/>
      <c r="BS47" s="40"/>
      <c r="BU47" s="47"/>
      <c r="BV47" s="47"/>
      <c r="BW47" s="59"/>
    </row>
    <row r="48" spans="1:75" s="4" customFormat="1" x14ac:dyDescent="0.2">
      <c r="A48" s="25" t="s">
        <v>74</v>
      </c>
      <c r="C48" s="12">
        <v>45297.267699999997</v>
      </c>
      <c r="D48" s="12"/>
      <c r="E48" s="12">
        <f>BC48-C48</f>
        <v>-43847.267699999997</v>
      </c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34">
        <f>G48+J48+M48</f>
        <v>0</v>
      </c>
      <c r="Q48" s="34">
        <f>H48+K48+N48</f>
        <v>0</v>
      </c>
      <c r="R48" s="12"/>
      <c r="S48" s="12"/>
      <c r="T48" s="12"/>
      <c r="U48" s="12"/>
      <c r="V48" s="12"/>
      <c r="W48" s="12"/>
      <c r="X48" s="12"/>
      <c r="Y48" s="12">
        <v>1450</v>
      </c>
      <c r="Z48" s="12"/>
      <c r="AA48" s="12"/>
      <c r="AB48" s="34">
        <f>S48+V48+Y48</f>
        <v>1450</v>
      </c>
      <c r="AC48" s="34">
        <f>T48+W48+Z48</f>
        <v>0</v>
      </c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34">
        <f>AE48+AH48+AK48</f>
        <v>0</v>
      </c>
      <c r="AO48" s="34">
        <f>AF48+AI48+AL48</f>
        <v>0</v>
      </c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34">
        <f t="shared" ref="AZ48:BA50" si="11">AQ48+AT48+AW48</f>
        <v>0</v>
      </c>
      <c r="BA48" s="34">
        <f t="shared" si="11"/>
        <v>0</v>
      </c>
      <c r="BB48" s="12"/>
      <c r="BC48" s="12">
        <f>P48+AB48+AN48+AZ48</f>
        <v>1450</v>
      </c>
      <c r="BD48" s="12">
        <f>Q48+AC48+AO48+BA48</f>
        <v>0</v>
      </c>
      <c r="BE48" s="12"/>
      <c r="BF48" s="24" t="s">
        <v>73</v>
      </c>
      <c r="BG48" s="24"/>
      <c r="BH48" s="12"/>
      <c r="BI48" s="11"/>
      <c r="BJ48" s="12"/>
      <c r="BK48" s="12"/>
      <c r="BL48" s="12">
        <f t="shared" si="9"/>
        <v>1450</v>
      </c>
      <c r="BM48" s="12">
        <f t="shared" si="9"/>
        <v>0</v>
      </c>
      <c r="BN48" s="42">
        <f t="shared" si="10"/>
        <v>0</v>
      </c>
      <c r="BO48" s="42">
        <f t="shared" si="10"/>
        <v>0</v>
      </c>
      <c r="BP48" s="12"/>
      <c r="BQ48" s="40"/>
      <c r="BR48" s="12"/>
      <c r="BS48" s="40"/>
      <c r="BU48" s="47"/>
      <c r="BV48" s="47"/>
      <c r="BW48" s="59"/>
    </row>
    <row r="49" spans="1:75" s="4" customFormat="1" x14ac:dyDescent="0.2">
      <c r="A49" s="25" t="s">
        <v>75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>
        <v>1045</v>
      </c>
      <c r="N49" s="12"/>
      <c r="O49" s="12"/>
      <c r="P49" s="34">
        <f>G49+J49+M49</f>
        <v>1045</v>
      </c>
      <c r="Q49" s="34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34">
        <f>S49+V49+Y49</f>
        <v>0</v>
      </c>
      <c r="AC49" s="34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34">
        <f>AE49+AH49+AK49</f>
        <v>0</v>
      </c>
      <c r="AO49" s="34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34">
        <f t="shared" si="11"/>
        <v>0</v>
      </c>
      <c r="BA49" s="34">
        <f t="shared" si="11"/>
        <v>0</v>
      </c>
      <c r="BB49" s="12"/>
      <c r="BC49" s="12">
        <f>P49+AB49+AN49+AZ49</f>
        <v>1045</v>
      </c>
      <c r="BD49" s="12"/>
      <c r="BE49" s="12"/>
      <c r="BF49" s="24" t="s">
        <v>73</v>
      </c>
      <c r="BG49" s="24"/>
      <c r="BH49" s="12"/>
      <c r="BI49" s="11"/>
      <c r="BJ49" s="12"/>
      <c r="BK49" s="12"/>
      <c r="BL49" s="12"/>
      <c r="BM49" s="12"/>
      <c r="BN49" s="42"/>
      <c r="BO49" s="42"/>
      <c r="BP49" s="12"/>
      <c r="BQ49" s="40"/>
      <c r="BR49" s="12"/>
      <c r="BS49" s="40"/>
      <c r="BU49" s="47"/>
      <c r="BV49" s="47"/>
      <c r="BW49" s="59"/>
    </row>
    <row r="50" spans="1:75" s="4" customFormat="1" x14ac:dyDescent="0.2">
      <c r="A50" s="25" t="s">
        <v>83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34">
        <f>G50+J50+M50</f>
        <v>0</v>
      </c>
      <c r="Q50" s="34"/>
      <c r="R50" s="12"/>
      <c r="S50" s="12">
        <v>960</v>
      </c>
      <c r="T50" s="12"/>
      <c r="U50" s="12"/>
      <c r="V50" s="12"/>
      <c r="W50" s="12"/>
      <c r="X50" s="12"/>
      <c r="Y50" s="12"/>
      <c r="Z50" s="12"/>
      <c r="AA50" s="12"/>
      <c r="AB50" s="34">
        <f>S50+V50+Y50</f>
        <v>960</v>
      </c>
      <c r="AC50" s="34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34">
        <f>AE50+AH50+AK50</f>
        <v>0</v>
      </c>
      <c r="AO50" s="34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34">
        <f t="shared" si="11"/>
        <v>0</v>
      </c>
      <c r="BA50" s="34">
        <f t="shared" si="11"/>
        <v>0</v>
      </c>
      <c r="BB50" s="12"/>
      <c r="BC50" s="12">
        <f>P50+AB50+AN50+AZ50</f>
        <v>960</v>
      </c>
      <c r="BD50" s="12"/>
      <c r="BE50" s="12"/>
      <c r="BF50" s="24" t="s">
        <v>73</v>
      </c>
      <c r="BG50" s="24"/>
      <c r="BH50" s="12"/>
      <c r="BI50" s="11"/>
      <c r="BJ50" s="12"/>
      <c r="BK50" s="12"/>
      <c r="BL50" s="12"/>
      <c r="BM50" s="12"/>
      <c r="BN50" s="42"/>
      <c r="BO50" s="42"/>
      <c r="BP50" s="12"/>
      <c r="BQ50" s="40"/>
      <c r="BR50" s="12"/>
      <c r="BS50" s="40"/>
      <c r="BU50" s="47"/>
      <c r="BV50" s="47"/>
      <c r="BW50" s="59"/>
    </row>
    <row r="51" spans="1:75" s="4" customFormat="1" x14ac:dyDescent="0.2">
      <c r="A51" s="25" t="s">
        <v>76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>
        <v>750</v>
      </c>
      <c r="N51" s="12"/>
      <c r="O51" s="12"/>
      <c r="P51" s="34">
        <f>G51+J51+M51</f>
        <v>750</v>
      </c>
      <c r="Q51" s="34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34">
        <f>S51+V51+Y51</f>
        <v>0</v>
      </c>
      <c r="AC51" s="34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34">
        <f>AE51+AH51+AK51</f>
        <v>0</v>
      </c>
      <c r="AO51" s="34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34">
        <f>AQ51+AT51+AW51</f>
        <v>0</v>
      </c>
      <c r="BA51" s="34"/>
      <c r="BB51" s="12"/>
      <c r="BC51" s="12">
        <f>P51+AB51+AN51+AZ51</f>
        <v>750</v>
      </c>
      <c r="BD51" s="12"/>
      <c r="BE51" s="12"/>
      <c r="BF51" s="24" t="s">
        <v>73</v>
      </c>
      <c r="BG51" s="24"/>
      <c r="BH51" s="12"/>
      <c r="BI51" s="11"/>
      <c r="BJ51" s="12"/>
      <c r="BK51" s="12"/>
      <c r="BL51" s="12"/>
      <c r="BM51" s="12"/>
      <c r="BN51" s="42"/>
      <c r="BO51" s="42"/>
      <c r="BP51" s="12"/>
      <c r="BQ51" s="40"/>
      <c r="BR51" s="12"/>
      <c r="BS51" s="40"/>
      <c r="BU51" s="47"/>
      <c r="BV51" s="47"/>
      <c r="BW51" s="59"/>
    </row>
    <row r="52" spans="1:75" s="4" customFormat="1" x14ac:dyDescent="0.2">
      <c r="A52" s="25" t="s">
        <v>88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34">
        <f>G52+J52+M52</f>
        <v>0</v>
      </c>
      <c r="Q52" s="34"/>
      <c r="R52" s="12"/>
      <c r="S52" s="12"/>
      <c r="T52" s="12"/>
      <c r="U52" s="12"/>
      <c r="V52" s="12"/>
      <c r="W52" s="12"/>
      <c r="X52" s="12"/>
      <c r="Y52" s="12">
        <v>390</v>
      </c>
      <c r="Z52" s="12"/>
      <c r="AA52" s="12"/>
      <c r="AB52" s="34">
        <f>S52+V52+Y52</f>
        <v>390</v>
      </c>
      <c r="AC52" s="34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34">
        <f>AE52+AH52+AK52</f>
        <v>0</v>
      </c>
      <c r="AO52" s="34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34">
        <f>AQ52+AT52+AW52</f>
        <v>0</v>
      </c>
      <c r="BA52" s="34"/>
      <c r="BB52" s="12"/>
      <c r="BC52" s="12">
        <f>P52+AB52+AN52+AZ52</f>
        <v>390</v>
      </c>
      <c r="BD52" s="12"/>
      <c r="BE52" s="12"/>
      <c r="BF52" s="24" t="s">
        <v>73</v>
      </c>
      <c r="BG52" s="24"/>
      <c r="BH52" s="12"/>
      <c r="BI52" s="11"/>
      <c r="BJ52" s="12"/>
      <c r="BK52" s="12"/>
      <c r="BL52" s="12"/>
      <c r="BM52" s="12"/>
      <c r="BN52" s="42"/>
      <c r="BO52" s="42"/>
      <c r="BP52" s="12"/>
      <c r="BQ52" s="40"/>
      <c r="BR52" s="12"/>
      <c r="BS52" s="40"/>
      <c r="BU52" s="47"/>
      <c r="BV52" s="47"/>
      <c r="BW52" s="59"/>
    </row>
    <row r="53" spans="1:75" s="4" customFormat="1" ht="25.5" x14ac:dyDescent="0.2">
      <c r="A53" s="25" t="s">
        <v>89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>
        <v>360</v>
      </c>
      <c r="N53" s="12"/>
      <c r="O53" s="12"/>
      <c r="P53" s="34">
        <f>G53+J53+M53</f>
        <v>360</v>
      </c>
      <c r="Q53" s="34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34">
        <f>S53+V53+Y53</f>
        <v>0</v>
      </c>
      <c r="AC53" s="34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34">
        <f>AE53+AH53+AK53</f>
        <v>0</v>
      </c>
      <c r="AO53" s="34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34">
        <f>AQ53+AT53+AW53</f>
        <v>0</v>
      </c>
      <c r="BA53" s="34"/>
      <c r="BB53" s="12"/>
      <c r="BC53" s="12">
        <f>P53+AB53+AN53+AZ53</f>
        <v>360</v>
      </c>
      <c r="BD53" s="12"/>
      <c r="BE53" s="12"/>
      <c r="BF53" s="24" t="s">
        <v>73</v>
      </c>
      <c r="BG53" s="24"/>
      <c r="BH53" s="12"/>
      <c r="BI53" s="11"/>
      <c r="BJ53" s="12"/>
      <c r="BK53" s="12"/>
      <c r="BL53" s="12"/>
      <c r="BM53" s="12"/>
      <c r="BN53" s="42"/>
      <c r="BO53" s="42"/>
      <c r="BP53" s="12"/>
      <c r="BQ53" s="40"/>
      <c r="BR53" s="12"/>
      <c r="BS53" s="40"/>
      <c r="BU53" s="47"/>
      <c r="BV53" s="47"/>
      <c r="BW53" s="59"/>
    </row>
    <row r="54" spans="1:75" s="4" customFormat="1" x14ac:dyDescent="0.2">
      <c r="A54" s="25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34"/>
      <c r="Q54" s="34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34"/>
      <c r="AC54" s="34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34"/>
      <c r="AO54" s="34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34"/>
      <c r="BA54" s="34"/>
      <c r="BB54" s="12"/>
      <c r="BC54" s="12"/>
      <c r="BD54" s="12"/>
      <c r="BE54" s="12"/>
      <c r="BF54" s="24"/>
      <c r="BG54" s="24"/>
      <c r="BH54" s="12"/>
      <c r="BI54" s="11"/>
      <c r="BJ54" s="12"/>
      <c r="BK54" s="12"/>
      <c r="BL54" s="12"/>
      <c r="BM54" s="12"/>
      <c r="BN54" s="42"/>
      <c r="BO54" s="42"/>
      <c r="BP54" s="12"/>
      <c r="BQ54" s="40"/>
      <c r="BR54" s="12"/>
      <c r="BS54" s="40"/>
      <c r="BU54" s="47"/>
      <c r="BV54" s="47"/>
      <c r="BW54" s="59"/>
    </row>
    <row r="55" spans="1:75" s="4" customFormat="1" x14ac:dyDescent="0.2">
      <c r="A55" s="26" t="s">
        <v>96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34"/>
      <c r="Q55" s="34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34"/>
      <c r="AC55" s="34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34"/>
      <c r="AO55" s="34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34"/>
      <c r="BA55" s="34"/>
      <c r="BB55" s="12"/>
      <c r="BC55" s="12"/>
      <c r="BD55" s="12"/>
      <c r="BE55" s="12"/>
      <c r="BF55" s="24"/>
      <c r="BG55" s="24"/>
      <c r="BH55" s="12"/>
      <c r="BI55" s="11"/>
      <c r="BJ55" s="12"/>
      <c r="BK55" s="12"/>
      <c r="BL55" s="12"/>
      <c r="BM55" s="12"/>
      <c r="BN55" s="42"/>
      <c r="BO55" s="42"/>
      <c r="BP55" s="12"/>
      <c r="BQ55" s="40"/>
      <c r="BR55" s="12"/>
      <c r="BS55" s="40"/>
      <c r="BU55" s="47"/>
      <c r="BV55" s="47"/>
      <c r="BW55" s="59"/>
    </row>
    <row r="56" spans="1:75" s="4" customFormat="1" x14ac:dyDescent="0.2">
      <c r="A56" s="25" t="s">
        <v>99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>
        <f>721.3*2/1.18</f>
        <v>1222.542372881356</v>
      </c>
      <c r="N56" s="12"/>
      <c r="O56" s="12"/>
      <c r="P56" s="34">
        <f>G56+J56+M56</f>
        <v>1222.542372881356</v>
      </c>
      <c r="Q56" s="34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34">
        <f>S56+V56+Y56</f>
        <v>0</v>
      </c>
      <c r="AC56" s="34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34">
        <f>AE56+AH56+AK56</f>
        <v>0</v>
      </c>
      <c r="AO56" s="34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34">
        <f>AQ56+AT56+AW56</f>
        <v>0</v>
      </c>
      <c r="BA56" s="34"/>
      <c r="BB56" s="12"/>
      <c r="BC56" s="12">
        <f>P56+AB56+AN56+AZ56</f>
        <v>1222.542372881356</v>
      </c>
      <c r="BD56" s="12"/>
      <c r="BE56" s="12"/>
      <c r="BF56" s="24" t="s">
        <v>73</v>
      </c>
      <c r="BG56" s="24"/>
      <c r="BH56" s="12"/>
      <c r="BI56" s="11"/>
      <c r="BJ56" s="12"/>
      <c r="BK56" s="12"/>
      <c r="BL56" s="12"/>
      <c r="BM56" s="12"/>
      <c r="BN56" s="42"/>
      <c r="BO56" s="42"/>
      <c r="BP56" s="12"/>
      <c r="BQ56" s="40"/>
      <c r="BR56" s="12"/>
      <c r="BS56" s="40"/>
      <c r="BU56" s="47"/>
      <c r="BV56" s="47"/>
      <c r="BW56" s="59"/>
    </row>
    <row r="57" spans="1:75" s="4" customFormat="1" x14ac:dyDescent="0.2">
      <c r="A57" s="25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34"/>
      <c r="Q57" s="34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34"/>
      <c r="AC57" s="34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34"/>
      <c r="AO57" s="34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34"/>
      <c r="BA57" s="34"/>
      <c r="BB57" s="12"/>
      <c r="BC57" s="12"/>
      <c r="BD57" s="12"/>
      <c r="BE57" s="12"/>
      <c r="BF57" s="24"/>
      <c r="BG57" s="24"/>
      <c r="BH57" s="12"/>
      <c r="BI57" s="11"/>
      <c r="BJ57" s="12"/>
      <c r="BK57" s="12"/>
      <c r="BL57" s="12"/>
      <c r="BM57" s="12"/>
      <c r="BN57" s="42"/>
      <c r="BO57" s="42"/>
      <c r="BP57" s="12"/>
      <c r="BQ57" s="40"/>
      <c r="BR57" s="12"/>
      <c r="BS57" s="40"/>
      <c r="BU57" s="47"/>
      <c r="BV57" s="47"/>
      <c r="BW57" s="59"/>
    </row>
    <row r="58" spans="1:75" s="3" customFormat="1" hidden="1" x14ac:dyDescent="0.2">
      <c r="A58" s="43" t="s">
        <v>15</v>
      </c>
      <c r="C58" s="16">
        <f>C60</f>
        <v>0</v>
      </c>
      <c r="D58" s="16"/>
      <c r="E58" s="16">
        <f>BC58-C58</f>
        <v>0</v>
      </c>
      <c r="F58" s="16"/>
      <c r="G58" s="16">
        <f>SUM(G60:G61)</f>
        <v>0</v>
      </c>
      <c r="H58" s="16">
        <f>SUM(H60:H63)</f>
        <v>0</v>
      </c>
      <c r="I58" s="16"/>
      <c r="J58" s="16">
        <f>SUM(J60:J61)</f>
        <v>0</v>
      </c>
      <c r="K58" s="16">
        <f>SUM(K60:K63)</f>
        <v>0</v>
      </c>
      <c r="L58" s="16"/>
      <c r="M58" s="16">
        <f>SUM(M60:M61)</f>
        <v>0</v>
      </c>
      <c r="N58" s="16">
        <f>SUM(N60:N63)</f>
        <v>0</v>
      </c>
      <c r="O58" s="16"/>
      <c r="P58" s="16">
        <f>SUM(P60:P61)</f>
        <v>0</v>
      </c>
      <c r="Q58" s="16">
        <f>SUM(Q60:Q63)</f>
        <v>0</v>
      </c>
      <c r="R58" s="16"/>
      <c r="S58" s="16">
        <f>SUM(S60:S61)</f>
        <v>0</v>
      </c>
      <c r="T58" s="16">
        <f>SUM(T60:T63)</f>
        <v>0</v>
      </c>
      <c r="U58" s="16"/>
      <c r="V58" s="16">
        <f>SUM(V60:V61)</f>
        <v>0</v>
      </c>
      <c r="W58" s="16">
        <f>SUM(W60:W63)</f>
        <v>0</v>
      </c>
      <c r="X58" s="16"/>
      <c r="Y58" s="16">
        <f>SUM(Y60:Y61)</f>
        <v>0</v>
      </c>
      <c r="Z58" s="16">
        <f>SUM(Z60:Z63)</f>
        <v>0</v>
      </c>
      <c r="AA58" s="16"/>
      <c r="AB58" s="16">
        <f>SUM(AB60:AB61)</f>
        <v>0</v>
      </c>
      <c r="AC58" s="16">
        <f>SUM(AC60:AC63)</f>
        <v>0</v>
      </c>
      <c r="AD58" s="16"/>
      <c r="AE58" s="16">
        <f>SUM(AE60:AE61)</f>
        <v>0</v>
      </c>
      <c r="AF58" s="16">
        <f>SUM(AF60:AF63)</f>
        <v>0</v>
      </c>
      <c r="AG58" s="16"/>
      <c r="AH58" s="16">
        <f>SUM(AH60:AH61)</f>
        <v>0</v>
      </c>
      <c r="AI58" s="16">
        <f>SUM(AI60:AI63)</f>
        <v>0</v>
      </c>
      <c r="AJ58" s="16"/>
      <c r="AK58" s="16">
        <f>SUM(AK60:AK61)</f>
        <v>0</v>
      </c>
      <c r="AL58" s="16">
        <f>SUM(AL60:AL63)</f>
        <v>0</v>
      </c>
      <c r="AM58" s="16"/>
      <c r="AN58" s="16">
        <f>SUM(AN60:AN61)</f>
        <v>0</v>
      </c>
      <c r="AO58" s="16">
        <f>SUM(AO60:AO63)</f>
        <v>0</v>
      </c>
      <c r="AP58" s="16"/>
      <c r="AQ58" s="16">
        <f>SUM(AQ60:AQ61)</f>
        <v>0</v>
      </c>
      <c r="AR58" s="16">
        <f>SUM(AR60:AR63)</f>
        <v>0</v>
      </c>
      <c r="AS58" s="16"/>
      <c r="AT58" s="16">
        <f>SUM(AT60:AT61)</f>
        <v>0</v>
      </c>
      <c r="AU58" s="16">
        <f>SUM(AU60:AU63)</f>
        <v>0</v>
      </c>
      <c r="AV58" s="16"/>
      <c r="AW58" s="16">
        <f>SUM(AW60:AW61)</f>
        <v>0</v>
      </c>
      <c r="AX58" s="16">
        <f>SUM(AX60:AX63)</f>
        <v>0</v>
      </c>
      <c r="AY58" s="16"/>
      <c r="AZ58" s="16">
        <f>SUM(AZ60:AZ61)</f>
        <v>0</v>
      </c>
      <c r="BA58" s="16">
        <f>SUM(BA60:BA63)</f>
        <v>0</v>
      </c>
      <c r="BB58" s="16"/>
      <c r="BC58" s="16">
        <f>SUM(BC60:BC61)</f>
        <v>0</v>
      </c>
      <c r="BD58" s="16">
        <f>SUM(BD60:BD63)</f>
        <v>0</v>
      </c>
      <c r="BE58" s="16"/>
      <c r="BF58" s="24"/>
      <c r="BG58" s="24"/>
      <c r="BH58" s="16"/>
      <c r="BI58" s="24"/>
      <c r="BJ58" s="16"/>
      <c r="BK58" s="16"/>
      <c r="BL58" s="16">
        <f t="shared" ref="BL58:BM60" si="12">P58+AB58+AN58</f>
        <v>0</v>
      </c>
      <c r="BM58" s="16">
        <f t="shared" si="12"/>
        <v>0</v>
      </c>
      <c r="BN58" s="16">
        <f t="shared" ref="BN58:BO60" si="13">AZ58</f>
        <v>0</v>
      </c>
      <c r="BO58" s="16">
        <f t="shared" si="13"/>
        <v>0</v>
      </c>
      <c r="BP58" s="16"/>
      <c r="BQ58" s="16"/>
      <c r="BR58" s="16"/>
      <c r="BS58" s="16"/>
      <c r="BU58" s="47"/>
      <c r="BV58" s="47"/>
      <c r="BW58" s="59"/>
    </row>
    <row r="59" spans="1:75" s="3" customFormat="1" hidden="1" x14ac:dyDescent="0.2">
      <c r="A59" s="26" t="s">
        <v>29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23"/>
      <c r="BG59" s="23"/>
      <c r="BH59" s="16"/>
      <c r="BI59" s="23"/>
      <c r="BJ59" s="16"/>
      <c r="BK59" s="16"/>
      <c r="BL59" s="16">
        <f t="shared" si="12"/>
        <v>0</v>
      </c>
      <c r="BM59" s="16">
        <f t="shared" si="12"/>
        <v>0</v>
      </c>
      <c r="BN59" s="16">
        <f t="shared" si="13"/>
        <v>0</v>
      </c>
      <c r="BO59" s="16">
        <f t="shared" si="13"/>
        <v>0</v>
      </c>
      <c r="BP59" s="16"/>
      <c r="BQ59" s="40"/>
      <c r="BR59" s="16"/>
      <c r="BS59" s="40"/>
      <c r="BU59" s="47"/>
      <c r="BV59" s="47"/>
      <c r="BW59" s="59"/>
    </row>
    <row r="60" spans="1:75" s="4" customFormat="1" hidden="1" x14ac:dyDescent="0.2">
      <c r="A60" s="25" t="s">
        <v>68</v>
      </c>
      <c r="C60" s="12"/>
      <c r="D60" s="12"/>
      <c r="E60" s="12">
        <f>BC60-C60</f>
        <v>0</v>
      </c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34">
        <f>G60+J60+M60</f>
        <v>0</v>
      </c>
      <c r="Q60" s="34">
        <f>H60+K60+N60</f>
        <v>0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34">
        <f>S60+V60+Y60</f>
        <v>0</v>
      </c>
      <c r="AC60" s="34">
        <f>T60+W60+Z60</f>
        <v>0</v>
      </c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34">
        <f>AE60+AH60+AK60</f>
        <v>0</v>
      </c>
      <c r="AO60" s="34">
        <f>AF60+AI60+AL60</f>
        <v>0</v>
      </c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34">
        <f>AQ60+AT60+AW60</f>
        <v>0</v>
      </c>
      <c r="BA60" s="34">
        <f>AR60+AU60+AX60</f>
        <v>0</v>
      </c>
      <c r="BB60" s="12"/>
      <c r="BC60" s="12">
        <f>P60+AB60+AN60+AZ60</f>
        <v>0</v>
      </c>
      <c r="BD60" s="12">
        <f>Q60+AC60+AO60+BA60</f>
        <v>0</v>
      </c>
      <c r="BE60" s="12"/>
      <c r="BF60" s="24" t="s">
        <v>73</v>
      </c>
      <c r="BG60" s="24"/>
      <c r="BH60" s="12"/>
      <c r="BI60" s="12"/>
      <c r="BJ60" s="12"/>
      <c r="BK60" s="12"/>
      <c r="BL60" s="12">
        <f t="shared" si="12"/>
        <v>0</v>
      </c>
      <c r="BM60" s="12">
        <f t="shared" si="12"/>
        <v>0</v>
      </c>
      <c r="BN60" s="12">
        <f t="shared" si="13"/>
        <v>0</v>
      </c>
      <c r="BO60" s="12">
        <f t="shared" si="13"/>
        <v>0</v>
      </c>
      <c r="BP60" s="12"/>
      <c r="BQ60" s="40"/>
      <c r="BR60" s="12"/>
      <c r="BS60" s="40"/>
      <c r="BU60" s="47"/>
      <c r="BV60" s="47"/>
      <c r="BW60" s="59"/>
    </row>
    <row r="61" spans="1:75" s="4" customFormat="1" hidden="1" x14ac:dyDescent="0.2">
      <c r="A61" s="2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34"/>
      <c r="Q61" s="3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34"/>
      <c r="AC61" s="34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34"/>
      <c r="AO61" s="34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34"/>
      <c r="BA61" s="34"/>
      <c r="BB61" s="12"/>
      <c r="BC61" s="12"/>
      <c r="BD61" s="12"/>
      <c r="BE61" s="12"/>
      <c r="BF61" s="24"/>
      <c r="BG61" s="24"/>
      <c r="BH61" s="12"/>
      <c r="BI61" s="11"/>
      <c r="BJ61" s="12"/>
      <c r="BK61" s="12"/>
      <c r="BL61" s="12"/>
      <c r="BM61" s="12"/>
      <c r="BN61" s="42"/>
      <c r="BO61" s="42"/>
      <c r="BP61" s="12"/>
      <c r="BQ61" s="40"/>
      <c r="BR61" s="12"/>
      <c r="BS61" s="40"/>
      <c r="BU61" s="47"/>
      <c r="BV61" s="47"/>
      <c r="BW61" s="59"/>
    </row>
    <row r="62" spans="1:75" s="1" customFormat="1" x14ac:dyDescent="0.2">
      <c r="A62" s="48" t="s">
        <v>56</v>
      </c>
      <c r="B62" s="49"/>
      <c r="C62" s="50">
        <f>C64</f>
        <v>0</v>
      </c>
      <c r="D62" s="50"/>
      <c r="E62" s="50">
        <f>BC62-C62</f>
        <v>42819.357627118647</v>
      </c>
      <c r="F62" s="50"/>
      <c r="G62" s="50">
        <f>G63+G75</f>
        <v>0</v>
      </c>
      <c r="H62" s="50">
        <f>SUM(H64:H81)</f>
        <v>0</v>
      </c>
      <c r="I62" s="16"/>
      <c r="J62" s="50">
        <f>J63+J75</f>
        <v>0</v>
      </c>
      <c r="K62" s="50">
        <f>SUM(K64:K81)</f>
        <v>0</v>
      </c>
      <c r="L62" s="16"/>
      <c r="M62" s="50">
        <f>M63+M75</f>
        <v>2072.4576271186443</v>
      </c>
      <c r="N62" s="50">
        <f>SUM(N64:N81)</f>
        <v>0</v>
      </c>
      <c r="O62" s="16"/>
      <c r="P62" s="50">
        <f>P63+P75</f>
        <v>2072.4576271186443</v>
      </c>
      <c r="Q62" s="50">
        <f>SUM(Q64:Q81)</f>
        <v>0</v>
      </c>
      <c r="R62" s="16"/>
      <c r="S62" s="50">
        <f>S63+S75</f>
        <v>0</v>
      </c>
      <c r="T62" s="50">
        <f>SUM(T64:T81)</f>
        <v>0</v>
      </c>
      <c r="U62" s="16"/>
      <c r="V62" s="50">
        <f>V63+V75</f>
        <v>11544</v>
      </c>
      <c r="W62" s="50">
        <f>SUM(W64:W81)</f>
        <v>0</v>
      </c>
      <c r="X62" s="16"/>
      <c r="Y62" s="50">
        <f>Y63+Y75</f>
        <v>10420.9</v>
      </c>
      <c r="Z62" s="50">
        <f>SUM(Z64:Z81)</f>
        <v>0</v>
      </c>
      <c r="AA62" s="16"/>
      <c r="AB62" s="50">
        <f>AB63+AB75</f>
        <v>21964.9</v>
      </c>
      <c r="AC62" s="50">
        <f>SUM(AC64:AC81)</f>
        <v>0</v>
      </c>
      <c r="AD62" s="16"/>
      <c r="AE62" s="50">
        <f>AE63+AE75</f>
        <v>0</v>
      </c>
      <c r="AF62" s="50">
        <f>SUM(AF64:AF81)</f>
        <v>0</v>
      </c>
      <c r="AG62" s="16"/>
      <c r="AH62" s="50">
        <f>AH63+AH75</f>
        <v>0</v>
      </c>
      <c r="AI62" s="50">
        <f>SUM(AI64:AI81)</f>
        <v>0</v>
      </c>
      <c r="AJ62" s="16"/>
      <c r="AK62" s="50">
        <f>AK63+AK75</f>
        <v>10384</v>
      </c>
      <c r="AL62" s="50">
        <f>SUM(AL64:AL81)</f>
        <v>0</v>
      </c>
      <c r="AM62" s="16"/>
      <c r="AN62" s="50">
        <f>AN63+AN75</f>
        <v>10384</v>
      </c>
      <c r="AO62" s="50">
        <f>SUM(AO64:AO81)</f>
        <v>0</v>
      </c>
      <c r="AP62" s="16"/>
      <c r="AQ62" s="50">
        <f>AQ63+AQ75</f>
        <v>0</v>
      </c>
      <c r="AR62" s="50">
        <f>SUM(AR64:AR81)</f>
        <v>0</v>
      </c>
      <c r="AS62" s="16"/>
      <c r="AT62" s="50">
        <f>AT63+AT75</f>
        <v>8398</v>
      </c>
      <c r="AU62" s="50">
        <f>SUM(AU64:AU81)</f>
        <v>0</v>
      </c>
      <c r="AV62" s="16"/>
      <c r="AW62" s="50">
        <f>AW63+AW75</f>
        <v>0</v>
      </c>
      <c r="AX62" s="50">
        <f>SUM(AX64:AX81)</f>
        <v>0</v>
      </c>
      <c r="AY62" s="16"/>
      <c r="AZ62" s="50">
        <f>AZ63+AZ75</f>
        <v>8398</v>
      </c>
      <c r="BA62" s="50">
        <f>SUM(BA64:BA81)</f>
        <v>0</v>
      </c>
      <c r="BB62" s="16"/>
      <c r="BC62" s="50">
        <f>BC63+BC75</f>
        <v>42819.357627118647</v>
      </c>
      <c r="BD62" s="15">
        <f>SUM(BD64:BD81)</f>
        <v>0</v>
      </c>
      <c r="BE62" s="16"/>
      <c r="BF62" s="20"/>
      <c r="BG62" s="20"/>
      <c r="BH62" s="16"/>
      <c r="BI62" s="20"/>
      <c r="BJ62" s="16"/>
      <c r="BK62" s="16"/>
      <c r="BL62" s="15">
        <f t="shared" ref="BL62:BM64" si="14">P62+AB62+AN62</f>
        <v>34421.357627118647</v>
      </c>
      <c r="BM62" s="15">
        <f t="shared" si="14"/>
        <v>0</v>
      </c>
      <c r="BN62" s="15">
        <f t="shared" ref="BN62:BO64" si="15">AZ62</f>
        <v>8398</v>
      </c>
      <c r="BO62" s="15">
        <f t="shared" si="15"/>
        <v>0</v>
      </c>
      <c r="BP62" s="16"/>
      <c r="BQ62" s="15"/>
      <c r="BR62" s="16"/>
      <c r="BS62" s="15"/>
      <c r="BU62" s="46"/>
      <c r="BV62" s="16"/>
      <c r="BW62" s="59"/>
    </row>
    <row r="63" spans="1:75" s="3" customFormat="1" x14ac:dyDescent="0.2">
      <c r="A63" s="43" t="s">
        <v>17</v>
      </c>
      <c r="C63" s="16" t="e">
        <f>SUM(C65:C74)-#REF!</f>
        <v>#REF!</v>
      </c>
      <c r="D63" s="16"/>
      <c r="E63" s="16" t="e">
        <f>BC63-C63</f>
        <v>#REF!</v>
      </c>
      <c r="F63" s="16"/>
      <c r="G63" s="16">
        <f>SUM(G65:G74)</f>
        <v>0</v>
      </c>
      <c r="H63" s="16">
        <f>SUM(H65:H74)</f>
        <v>0</v>
      </c>
      <c r="I63" s="16"/>
      <c r="J63" s="16">
        <f>SUM(J65:J74)</f>
        <v>0</v>
      </c>
      <c r="K63" s="16">
        <f>SUM(K65:K74)</f>
        <v>0</v>
      </c>
      <c r="L63" s="16"/>
      <c r="M63" s="16">
        <f>SUM(M65:M74)</f>
        <v>2072.4576271186443</v>
      </c>
      <c r="N63" s="16">
        <f>SUM(N65:N74)</f>
        <v>0</v>
      </c>
      <c r="O63" s="16"/>
      <c r="P63" s="16">
        <f>SUM(P65:P74)</f>
        <v>2072.4576271186443</v>
      </c>
      <c r="Q63" s="16">
        <f>SUM(Q65:Q74)</f>
        <v>0</v>
      </c>
      <c r="R63" s="16"/>
      <c r="S63" s="16">
        <f>SUM(S65:S74)</f>
        <v>0</v>
      </c>
      <c r="T63" s="16">
        <f>SUM(T65:T74)</f>
        <v>0</v>
      </c>
      <c r="U63" s="16"/>
      <c r="V63" s="16">
        <f>SUM(V65:V74)</f>
        <v>0</v>
      </c>
      <c r="W63" s="16">
        <f>SUM(W65:W74)</f>
        <v>0</v>
      </c>
      <c r="X63" s="16"/>
      <c r="Y63" s="16">
        <f>SUM(Y65:Y74)</f>
        <v>0</v>
      </c>
      <c r="Z63" s="16">
        <f>SUM(Z65:Z74)</f>
        <v>0</v>
      </c>
      <c r="AA63" s="16"/>
      <c r="AB63" s="16">
        <f>SUM(AB65:AB74)</f>
        <v>0</v>
      </c>
      <c r="AC63" s="16">
        <f>SUM(AC65:AC74)</f>
        <v>0</v>
      </c>
      <c r="AD63" s="16"/>
      <c r="AE63" s="16">
        <f>SUM(AE65:AE74)</f>
        <v>0</v>
      </c>
      <c r="AF63" s="16">
        <f>SUM(AF65:AF74)</f>
        <v>0</v>
      </c>
      <c r="AG63" s="16"/>
      <c r="AH63" s="16">
        <f>SUM(AH65:AH74)</f>
        <v>0</v>
      </c>
      <c r="AI63" s="16">
        <f>SUM(AI65:AI74)</f>
        <v>0</v>
      </c>
      <c r="AJ63" s="16"/>
      <c r="AK63" s="16">
        <f>SUM(AK65:AK74)</f>
        <v>10384</v>
      </c>
      <c r="AL63" s="16">
        <f>SUM(AL65:AL74)</f>
        <v>0</v>
      </c>
      <c r="AM63" s="16"/>
      <c r="AN63" s="16">
        <f>SUM(AN65:AN74)</f>
        <v>10384</v>
      </c>
      <c r="AO63" s="16">
        <f>SUM(AO65:AO74)</f>
        <v>0</v>
      </c>
      <c r="AP63" s="16"/>
      <c r="AQ63" s="16">
        <f>SUM(AQ65:AQ74)</f>
        <v>0</v>
      </c>
      <c r="AR63" s="16">
        <f>SUM(AR65:AR74)</f>
        <v>0</v>
      </c>
      <c r="AS63" s="16"/>
      <c r="AT63" s="16">
        <f>SUM(AT65:AT74)</f>
        <v>8398</v>
      </c>
      <c r="AU63" s="16">
        <f>SUM(AU65:AU74)</f>
        <v>0</v>
      </c>
      <c r="AV63" s="16"/>
      <c r="AW63" s="16">
        <f>SUM(AW65:AW74)</f>
        <v>0</v>
      </c>
      <c r="AX63" s="16">
        <f>SUM(AX65:AX74)</f>
        <v>0</v>
      </c>
      <c r="AY63" s="16"/>
      <c r="AZ63" s="16">
        <f>SUM(AZ65:AZ74)</f>
        <v>8398</v>
      </c>
      <c r="BA63" s="16">
        <f>SUM(BA65:BA74)</f>
        <v>0</v>
      </c>
      <c r="BB63" s="16"/>
      <c r="BC63" s="16">
        <f>SUM(BC65:BC74)</f>
        <v>20854.457627118645</v>
      </c>
      <c r="BD63" s="16">
        <f>SUM(BD65:BD74)</f>
        <v>0</v>
      </c>
      <c r="BE63" s="16"/>
      <c r="BF63" s="23"/>
      <c r="BG63" s="23"/>
      <c r="BH63" s="16"/>
      <c r="BI63" s="23"/>
      <c r="BJ63" s="16"/>
      <c r="BK63" s="16"/>
      <c r="BL63" s="16">
        <f t="shared" si="14"/>
        <v>12456.457627118645</v>
      </c>
      <c r="BM63" s="16">
        <f t="shared" si="14"/>
        <v>0</v>
      </c>
      <c r="BN63" s="16">
        <f t="shared" si="15"/>
        <v>8398</v>
      </c>
      <c r="BO63" s="16">
        <f t="shared" si="15"/>
        <v>0</v>
      </c>
      <c r="BP63" s="16"/>
      <c r="BQ63" s="40"/>
      <c r="BR63" s="16"/>
      <c r="BS63" s="40"/>
      <c r="BU63" s="47"/>
      <c r="BV63" s="16"/>
      <c r="BW63" s="59"/>
    </row>
    <row r="64" spans="1:75" s="27" customFormat="1" x14ac:dyDescent="0.2">
      <c r="A64" s="26" t="s">
        <v>29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44"/>
      <c r="BG64" s="44"/>
      <c r="BH64" s="29"/>
      <c r="BI64" s="44"/>
      <c r="BJ64" s="29"/>
      <c r="BK64" s="29"/>
      <c r="BL64" s="16">
        <f t="shared" si="14"/>
        <v>0</v>
      </c>
      <c r="BM64" s="16">
        <f t="shared" si="14"/>
        <v>0</v>
      </c>
      <c r="BN64" s="16">
        <f t="shared" si="15"/>
        <v>0</v>
      </c>
      <c r="BO64" s="16">
        <f t="shared" si="15"/>
        <v>0</v>
      </c>
      <c r="BP64" s="29"/>
      <c r="BQ64" s="45"/>
      <c r="BR64" s="29"/>
      <c r="BS64" s="45"/>
      <c r="BU64" s="47"/>
      <c r="BV64" s="47"/>
      <c r="BW64" s="59"/>
    </row>
    <row r="65" spans="1:75" s="4" customFormat="1" ht="25.5" x14ac:dyDescent="0.2">
      <c r="A65" s="25" t="s">
        <v>69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>
        <f>2445.5/1.18</f>
        <v>2072.4576271186443</v>
      </c>
      <c r="N65" s="12"/>
      <c r="O65" s="12"/>
      <c r="P65" s="34">
        <f>G65+J65+M65</f>
        <v>2072.4576271186443</v>
      </c>
      <c r="Q65" s="3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34">
        <f>S65+V65+Y65</f>
        <v>0</v>
      </c>
      <c r="AC65" s="34"/>
      <c r="AD65" s="12"/>
      <c r="AE65" s="12"/>
      <c r="AF65" s="12"/>
      <c r="AG65" s="12"/>
      <c r="AH65" s="12"/>
      <c r="AI65" s="12"/>
      <c r="AJ65" s="12"/>
      <c r="AK65" s="12">
        <v>10384</v>
      </c>
      <c r="AL65" s="12"/>
      <c r="AM65" s="12"/>
      <c r="AN65" s="34">
        <f>AE65+AH65+AK65</f>
        <v>10384</v>
      </c>
      <c r="AO65" s="34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34">
        <f>AQ65+AT65+AW65</f>
        <v>0</v>
      </c>
      <c r="BA65" s="34">
        <f>AR65+AU65+AX65</f>
        <v>0</v>
      </c>
      <c r="BB65" s="34"/>
      <c r="BC65" s="12">
        <f>P65+AB65+AN65+AZ65</f>
        <v>12456.457627118645</v>
      </c>
      <c r="BD65" s="12"/>
      <c r="BE65" s="12"/>
      <c r="BF65" s="24" t="s">
        <v>73</v>
      </c>
      <c r="BG65" s="24"/>
      <c r="BH65" s="12"/>
      <c r="BI65" s="11"/>
      <c r="BJ65" s="12"/>
      <c r="BK65" s="12"/>
      <c r="BL65" s="12"/>
      <c r="BM65" s="12"/>
      <c r="BN65" s="12"/>
      <c r="BO65" s="12"/>
      <c r="BP65" s="12"/>
      <c r="BQ65" s="40"/>
      <c r="BR65" s="12"/>
      <c r="BS65" s="40"/>
      <c r="BU65" s="47"/>
      <c r="BV65" s="12"/>
      <c r="BW65" s="59"/>
    </row>
    <row r="66" spans="1:75" s="4" customFormat="1" ht="25.5" x14ac:dyDescent="0.2">
      <c r="A66" s="25" t="s">
        <v>84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34">
        <f>G66+J66+M66</f>
        <v>0</v>
      </c>
      <c r="Q66" s="34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34">
        <f>S66+V66+Y66</f>
        <v>0</v>
      </c>
      <c r="AC66" s="34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34">
        <f>AE66+AH66+AK66</f>
        <v>0</v>
      </c>
      <c r="AO66" s="34"/>
      <c r="AP66" s="12"/>
      <c r="AQ66" s="12"/>
      <c r="AR66" s="12"/>
      <c r="AS66" s="12"/>
      <c r="AT66" s="12">
        <v>4669</v>
      </c>
      <c r="AU66" s="12"/>
      <c r="AV66" s="12"/>
      <c r="AW66" s="12"/>
      <c r="AX66" s="12"/>
      <c r="AY66" s="12"/>
      <c r="AZ66" s="34">
        <f>AQ66+AT66+AW66</f>
        <v>4669</v>
      </c>
      <c r="BA66" s="34">
        <f>AR66+AU66+AX66</f>
        <v>0</v>
      </c>
      <c r="BB66" s="34"/>
      <c r="BC66" s="12">
        <f>P66+AB66+AN66+AZ66</f>
        <v>4669</v>
      </c>
      <c r="BD66" s="12"/>
      <c r="BE66" s="12"/>
      <c r="BF66" s="24" t="s">
        <v>73</v>
      </c>
      <c r="BG66" s="24"/>
      <c r="BH66" s="12"/>
      <c r="BI66" s="11"/>
      <c r="BJ66" s="12"/>
      <c r="BK66" s="12"/>
      <c r="BL66" s="12"/>
      <c r="BM66" s="12"/>
      <c r="BN66" s="12"/>
      <c r="BO66" s="12"/>
      <c r="BP66" s="12"/>
      <c r="BQ66" s="40"/>
      <c r="BR66" s="12"/>
      <c r="BS66" s="40"/>
      <c r="BU66" s="47"/>
      <c r="BV66" s="12"/>
      <c r="BW66" s="59"/>
    </row>
    <row r="67" spans="1:75" s="4" customFormat="1" x14ac:dyDescent="0.2">
      <c r="A67" s="25" t="s">
        <v>87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34">
        <f>G67+J67+M67</f>
        <v>0</v>
      </c>
      <c r="Q67" s="34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34">
        <f>S67+V67+Y67</f>
        <v>0</v>
      </c>
      <c r="AC67" s="34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34">
        <f>AE67+AH67+AK67</f>
        <v>0</v>
      </c>
      <c r="AO67" s="34"/>
      <c r="AP67" s="12"/>
      <c r="AQ67" s="12"/>
      <c r="AR67" s="12"/>
      <c r="AS67" s="12"/>
      <c r="AT67" s="12">
        <v>3729</v>
      </c>
      <c r="AU67" s="12"/>
      <c r="AV67" s="12"/>
      <c r="AW67" s="12"/>
      <c r="AX67" s="12"/>
      <c r="AY67" s="12"/>
      <c r="AZ67" s="34">
        <f>AQ67+AT67+AW67</f>
        <v>3729</v>
      </c>
      <c r="BA67" s="34"/>
      <c r="BB67" s="34"/>
      <c r="BC67" s="12">
        <f>P67+AB67+AN67+AZ67</f>
        <v>3729</v>
      </c>
      <c r="BD67" s="12"/>
      <c r="BE67" s="12"/>
      <c r="BF67" s="24" t="s">
        <v>73</v>
      </c>
      <c r="BG67" s="24"/>
      <c r="BH67" s="12"/>
      <c r="BI67" s="11"/>
      <c r="BJ67" s="12"/>
      <c r="BK67" s="12"/>
      <c r="BL67" s="12"/>
      <c r="BM67" s="12"/>
      <c r="BN67" s="12"/>
      <c r="BO67" s="12"/>
      <c r="BP67" s="12"/>
      <c r="BQ67" s="40"/>
      <c r="BR67" s="12"/>
      <c r="BS67" s="40"/>
      <c r="BU67" s="47"/>
      <c r="BV67" s="12"/>
      <c r="BW67" s="59"/>
    </row>
    <row r="68" spans="1:75" s="4" customFormat="1" x14ac:dyDescent="0.2">
      <c r="A68" s="2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34"/>
      <c r="Q68" s="34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34"/>
      <c r="AC68" s="34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34"/>
      <c r="AO68" s="34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34"/>
      <c r="BA68" s="34"/>
      <c r="BB68" s="34"/>
      <c r="BC68" s="12"/>
      <c r="BD68" s="12"/>
      <c r="BE68" s="12"/>
      <c r="BF68" s="24"/>
      <c r="BG68" s="24"/>
      <c r="BH68" s="12"/>
      <c r="BI68" s="11"/>
      <c r="BJ68" s="12"/>
      <c r="BK68" s="12"/>
      <c r="BL68" s="12"/>
      <c r="BM68" s="12"/>
      <c r="BN68" s="12"/>
      <c r="BO68" s="12"/>
      <c r="BP68" s="12"/>
      <c r="BQ68" s="40"/>
      <c r="BR68" s="12"/>
      <c r="BS68" s="40"/>
      <c r="BU68" s="47"/>
      <c r="BV68" s="12"/>
      <c r="BW68" s="59"/>
    </row>
    <row r="69" spans="1:75" s="4" customFormat="1" x14ac:dyDescent="0.2">
      <c r="A69" s="26" t="s">
        <v>96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34"/>
      <c r="Q69" s="34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34"/>
      <c r="AC69" s="34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34"/>
      <c r="AO69" s="34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34"/>
      <c r="BA69" s="34"/>
      <c r="BB69" s="34"/>
      <c r="BC69" s="12"/>
      <c r="BD69" s="12"/>
      <c r="BE69" s="12"/>
      <c r="BF69" s="24"/>
      <c r="BG69" s="24"/>
      <c r="BH69" s="12"/>
      <c r="BI69" s="11"/>
      <c r="BJ69" s="12"/>
      <c r="BK69" s="12"/>
      <c r="BL69" s="12"/>
      <c r="BM69" s="12"/>
      <c r="BN69" s="12"/>
      <c r="BO69" s="12"/>
      <c r="BP69" s="12"/>
      <c r="BQ69" s="40"/>
      <c r="BR69" s="12"/>
      <c r="BS69" s="40"/>
      <c r="BU69" s="47"/>
      <c r="BV69" s="12"/>
      <c r="BW69" s="59"/>
    </row>
    <row r="70" spans="1:75" s="4" customFormat="1" x14ac:dyDescent="0.2">
      <c r="A70" s="25" t="s">
        <v>90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34"/>
      <c r="Q70" s="34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34"/>
      <c r="AC70" s="34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34"/>
      <c r="AO70" s="34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34"/>
      <c r="BA70" s="34"/>
      <c r="BB70" s="34"/>
      <c r="BC70" s="12"/>
      <c r="BD70" s="12"/>
      <c r="BE70" s="12"/>
      <c r="BF70" s="24"/>
      <c r="BG70" s="24"/>
      <c r="BH70" s="12"/>
      <c r="BI70" s="11"/>
      <c r="BJ70" s="12"/>
      <c r="BK70" s="12"/>
      <c r="BL70" s="12"/>
      <c r="BM70" s="12"/>
      <c r="BN70" s="12"/>
      <c r="BO70" s="12"/>
      <c r="BP70" s="12"/>
      <c r="BQ70" s="40"/>
      <c r="BR70" s="12"/>
      <c r="BS70" s="40"/>
      <c r="BU70" s="47"/>
      <c r="BV70" s="12"/>
      <c r="BW70" s="59"/>
    </row>
    <row r="71" spans="1:75" s="4" customFormat="1" x14ac:dyDescent="0.2">
      <c r="A71" s="25" t="s">
        <v>91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34"/>
      <c r="Q71" s="34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34"/>
      <c r="AC71" s="34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34"/>
      <c r="AO71" s="34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34"/>
      <c r="BA71" s="34"/>
      <c r="BB71" s="34"/>
      <c r="BC71" s="12"/>
      <c r="BD71" s="12"/>
      <c r="BE71" s="12"/>
      <c r="BF71" s="24"/>
      <c r="BG71" s="24"/>
      <c r="BH71" s="12"/>
      <c r="BI71" s="11"/>
      <c r="BJ71" s="12"/>
      <c r="BK71" s="12"/>
      <c r="BL71" s="12"/>
      <c r="BM71" s="12"/>
      <c r="BN71" s="12"/>
      <c r="BO71" s="12"/>
      <c r="BP71" s="12"/>
      <c r="BQ71" s="40"/>
      <c r="BR71" s="12"/>
      <c r="BS71" s="40"/>
      <c r="BU71" s="47"/>
      <c r="BV71" s="12"/>
      <c r="BW71" s="59"/>
    </row>
    <row r="72" spans="1:75" s="4" customFormat="1" x14ac:dyDescent="0.2">
      <c r="A72" s="25" t="s">
        <v>92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34"/>
      <c r="Q72" s="34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34"/>
      <c r="AC72" s="34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34"/>
      <c r="AO72" s="34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34"/>
      <c r="BA72" s="34"/>
      <c r="BB72" s="34"/>
      <c r="BC72" s="12"/>
      <c r="BD72" s="12"/>
      <c r="BE72" s="12"/>
      <c r="BF72" s="24"/>
      <c r="BG72" s="24"/>
      <c r="BH72" s="12"/>
      <c r="BI72" s="11"/>
      <c r="BJ72" s="12"/>
      <c r="BK72" s="12"/>
      <c r="BL72" s="12"/>
      <c r="BM72" s="12"/>
      <c r="BN72" s="12"/>
      <c r="BO72" s="12"/>
      <c r="BP72" s="12"/>
      <c r="BQ72" s="40"/>
      <c r="BR72" s="12"/>
      <c r="BS72" s="40"/>
      <c r="BU72" s="47"/>
      <c r="BV72" s="12"/>
      <c r="BW72" s="59"/>
    </row>
    <row r="73" spans="1:75" s="4" customFormat="1" x14ac:dyDescent="0.2">
      <c r="A73" s="25" t="s">
        <v>93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34"/>
      <c r="Q73" s="34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34"/>
      <c r="AC73" s="34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34"/>
      <c r="AO73" s="34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34"/>
      <c r="BA73" s="34"/>
      <c r="BB73" s="34"/>
      <c r="BC73" s="12"/>
      <c r="BD73" s="12"/>
      <c r="BE73" s="12"/>
      <c r="BF73" s="24"/>
      <c r="BG73" s="24"/>
      <c r="BH73" s="12"/>
      <c r="BI73" s="11"/>
      <c r="BJ73" s="12"/>
      <c r="BK73" s="12"/>
      <c r="BL73" s="12"/>
      <c r="BM73" s="12"/>
      <c r="BN73" s="12"/>
      <c r="BO73" s="12"/>
      <c r="BP73" s="12"/>
      <c r="BQ73" s="40"/>
      <c r="BR73" s="12"/>
      <c r="BS73" s="40"/>
      <c r="BU73" s="47"/>
      <c r="BV73" s="12"/>
      <c r="BW73" s="59"/>
    </row>
    <row r="74" spans="1:75" s="4" customFormat="1" x14ac:dyDescent="0.2">
      <c r="A74" s="7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34"/>
      <c r="Q74" s="34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34"/>
      <c r="AC74" s="34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34"/>
      <c r="AO74" s="34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34"/>
      <c r="BA74" s="34"/>
      <c r="BB74" s="12"/>
      <c r="BC74" s="12"/>
      <c r="BD74" s="12"/>
      <c r="BE74" s="12"/>
      <c r="BF74" s="24"/>
      <c r="BG74" s="24"/>
      <c r="BH74" s="12"/>
      <c r="BI74" s="11"/>
      <c r="BJ74" s="12"/>
      <c r="BK74" s="12"/>
      <c r="BL74" s="12"/>
      <c r="BM74" s="12"/>
      <c r="BN74" s="12"/>
      <c r="BO74" s="12"/>
      <c r="BP74" s="12"/>
      <c r="BQ74" s="40"/>
      <c r="BR74" s="12"/>
      <c r="BS74" s="40"/>
      <c r="BU74" s="47"/>
      <c r="BV74" s="47"/>
      <c r="BW74" s="59"/>
    </row>
    <row r="75" spans="1:75" s="3" customFormat="1" x14ac:dyDescent="0.2">
      <c r="A75" s="8" t="s">
        <v>6</v>
      </c>
      <c r="C75" s="16">
        <f>SUM(C76:C77)</f>
        <v>1388</v>
      </c>
      <c r="D75" s="16"/>
      <c r="E75" s="16">
        <f>BC75-C75</f>
        <v>20576.900000000001</v>
      </c>
      <c r="F75" s="16"/>
      <c r="G75" s="16">
        <f>SUM(G77:G80)</f>
        <v>0</v>
      </c>
      <c r="H75" s="16">
        <f>SUM(H76:H77)</f>
        <v>0</v>
      </c>
      <c r="I75" s="16"/>
      <c r="J75" s="16">
        <f>SUM(J77:J80)</f>
        <v>0</v>
      </c>
      <c r="K75" s="16">
        <f>SUM(K76:K77)</f>
        <v>0</v>
      </c>
      <c r="L75" s="16"/>
      <c r="M75" s="16">
        <f>SUM(M77:M80)</f>
        <v>0</v>
      </c>
      <c r="N75" s="16">
        <f>SUM(N76:N77)</f>
        <v>0</v>
      </c>
      <c r="O75" s="16"/>
      <c r="P75" s="16">
        <f>SUM(P77:P80)</f>
        <v>0</v>
      </c>
      <c r="Q75" s="16">
        <f>SUM(Q76:Q77)</f>
        <v>0</v>
      </c>
      <c r="R75" s="16"/>
      <c r="S75" s="16">
        <f>SUM(S77:S80)</f>
        <v>0</v>
      </c>
      <c r="T75" s="16">
        <f>SUM(T76:T77)</f>
        <v>0</v>
      </c>
      <c r="U75" s="16"/>
      <c r="V75" s="16">
        <f>SUM(V77:V80)</f>
        <v>11544</v>
      </c>
      <c r="W75" s="16">
        <f>SUM(W76:W77)</f>
        <v>0</v>
      </c>
      <c r="X75" s="16"/>
      <c r="Y75" s="16">
        <f>SUM(Y77:Y80)</f>
        <v>10420.9</v>
      </c>
      <c r="Z75" s="16">
        <f>SUM(Z76:Z77)</f>
        <v>0</v>
      </c>
      <c r="AA75" s="16"/>
      <c r="AB75" s="16">
        <f>SUM(AB77:AB80)</f>
        <v>21964.9</v>
      </c>
      <c r="AC75" s="16">
        <f>SUM(AC76:AC77)</f>
        <v>0</v>
      </c>
      <c r="AD75" s="16"/>
      <c r="AE75" s="16">
        <f>SUM(AE77:AE80)</f>
        <v>0</v>
      </c>
      <c r="AF75" s="16">
        <f>SUM(AF76:AF77)</f>
        <v>0</v>
      </c>
      <c r="AG75" s="16"/>
      <c r="AH75" s="16">
        <f>SUM(AH77:AH80)</f>
        <v>0</v>
      </c>
      <c r="AI75" s="16">
        <f>SUM(AI76:AI77)</f>
        <v>0</v>
      </c>
      <c r="AJ75" s="16"/>
      <c r="AK75" s="16">
        <f>SUM(AK77:AK80)</f>
        <v>0</v>
      </c>
      <c r="AL75" s="16">
        <f>SUM(AL76:AL77)</f>
        <v>0</v>
      </c>
      <c r="AM75" s="16"/>
      <c r="AN75" s="16">
        <f>SUM(AN77:AN80)</f>
        <v>0</v>
      </c>
      <c r="AO75" s="16">
        <f>SUM(AO76:AO77)</f>
        <v>0</v>
      </c>
      <c r="AP75" s="16"/>
      <c r="AQ75" s="16">
        <f>SUM(AQ77:AQ80)</f>
        <v>0</v>
      </c>
      <c r="AR75" s="16">
        <f>SUM(AR76:AR77)</f>
        <v>0</v>
      </c>
      <c r="AS75" s="16"/>
      <c r="AT75" s="16">
        <f>SUM(AT77:AT80)</f>
        <v>0</v>
      </c>
      <c r="AU75" s="16">
        <f>SUM(AU76:AU77)</f>
        <v>0</v>
      </c>
      <c r="AV75" s="16"/>
      <c r="AW75" s="16">
        <f>SUM(AW77:AW80)</f>
        <v>0</v>
      </c>
      <c r="AX75" s="16">
        <f>SUM(AX76:AX77)</f>
        <v>0</v>
      </c>
      <c r="AY75" s="16"/>
      <c r="AZ75" s="16">
        <f>SUM(AZ77:AZ80)</f>
        <v>0</v>
      </c>
      <c r="BA75" s="16">
        <f>SUM(BA76:BA77)</f>
        <v>0</v>
      </c>
      <c r="BB75" s="16"/>
      <c r="BC75" s="16">
        <f>SUM(BC77:BC80)</f>
        <v>21964.9</v>
      </c>
      <c r="BD75" s="16">
        <f>SUM(BD76:BD77)</f>
        <v>0</v>
      </c>
      <c r="BE75" s="16"/>
      <c r="BF75" s="24"/>
      <c r="BG75" s="24"/>
      <c r="BH75" s="16"/>
      <c r="BI75" s="24"/>
      <c r="BJ75" s="16"/>
      <c r="BK75" s="16"/>
      <c r="BL75" s="16">
        <f>P75+AB75+AN75</f>
        <v>21964.9</v>
      </c>
      <c r="BM75" s="16">
        <f>Q75+AC75+AO75</f>
        <v>0</v>
      </c>
      <c r="BN75" s="16">
        <f>AZ75</f>
        <v>0</v>
      </c>
      <c r="BO75" s="16">
        <f>BA75</f>
        <v>0</v>
      </c>
      <c r="BP75" s="16"/>
      <c r="BQ75" s="16">
        <f>SUM(BQ76:BQ77)</f>
        <v>1156.3999999999999</v>
      </c>
      <c r="BR75" s="16"/>
      <c r="BS75" s="16">
        <f>SUM(BS76:BS77)</f>
        <v>-683.60000000000014</v>
      </c>
      <c r="BU75" s="47"/>
      <c r="BV75" s="16"/>
      <c r="BW75" s="59"/>
    </row>
    <row r="76" spans="1:75" s="3" customFormat="1" x14ac:dyDescent="0.2">
      <c r="A76" s="26" t="s">
        <v>29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24"/>
      <c r="BG76" s="24"/>
      <c r="BH76" s="16"/>
      <c r="BI76" s="24"/>
      <c r="BJ76" s="16"/>
      <c r="BK76" s="16"/>
      <c r="BL76" s="16">
        <f>P76+AB76+AN76</f>
        <v>0</v>
      </c>
      <c r="BM76" s="16">
        <f>Q76+AC76+AO76</f>
        <v>0</v>
      </c>
      <c r="BN76" s="16">
        <f>AZ76</f>
        <v>0</v>
      </c>
      <c r="BO76" s="16">
        <f>BA76</f>
        <v>0</v>
      </c>
      <c r="BP76" s="16"/>
      <c r="BQ76" s="40"/>
      <c r="BR76" s="16"/>
      <c r="BS76" s="40"/>
      <c r="BU76" s="47"/>
      <c r="BV76" s="47"/>
      <c r="BW76" s="59"/>
    </row>
    <row r="77" spans="1:75" s="36" customFormat="1" ht="25.5" x14ac:dyDescent="0.2">
      <c r="A77" s="25" t="s">
        <v>70</v>
      </c>
      <c r="C77" s="34">
        <v>1388</v>
      </c>
      <c r="D77" s="34"/>
      <c r="E77" s="34">
        <f>BC77-C77</f>
        <v>452</v>
      </c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>
        <f>G77+J77+M77</f>
        <v>0</v>
      </c>
      <c r="Q77" s="34">
        <f>H77+K77+N77</f>
        <v>0</v>
      </c>
      <c r="R77" s="34"/>
      <c r="S77" s="34"/>
      <c r="T77" s="34"/>
      <c r="U77" s="34"/>
      <c r="V77" s="34">
        <v>1840</v>
      </c>
      <c r="W77" s="34"/>
      <c r="X77" s="34"/>
      <c r="Y77" s="34"/>
      <c r="Z77" s="34"/>
      <c r="AA77" s="34"/>
      <c r="AB77" s="34">
        <f>S77+V77+Y77</f>
        <v>1840</v>
      </c>
      <c r="AC77" s="34">
        <f>T77+W77+Z77</f>
        <v>0</v>
      </c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>
        <f>AE77+AH77+AK77</f>
        <v>0</v>
      </c>
      <c r="AO77" s="34">
        <f>AF77+AI77+AL77</f>
        <v>0</v>
      </c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>
        <f>AQ77+AT77+AW77</f>
        <v>0</v>
      </c>
      <c r="BA77" s="34">
        <f>AR77+AU77+AX77</f>
        <v>0</v>
      </c>
      <c r="BB77" s="34"/>
      <c r="BC77" s="34">
        <f>P77+AB77+AN77+AZ77</f>
        <v>1840</v>
      </c>
      <c r="BD77" s="34">
        <f>Q77+AC77+AO77+BA77</f>
        <v>0</v>
      </c>
      <c r="BE77" s="34"/>
      <c r="BF77" s="24" t="s">
        <v>73</v>
      </c>
      <c r="BG77" s="37"/>
      <c r="BH77" s="34"/>
      <c r="BI77" s="37"/>
      <c r="BJ77" s="34"/>
      <c r="BK77" s="34"/>
      <c r="BL77" s="34"/>
      <c r="BM77" s="34"/>
      <c r="BN77" s="34"/>
      <c r="BO77" s="34"/>
      <c r="BP77" s="34"/>
      <c r="BQ77" s="40">
        <f>980*1.18</f>
        <v>1156.3999999999999</v>
      </c>
      <c r="BR77" s="34"/>
      <c r="BS77" s="41">
        <f>BQ77-BC77</f>
        <v>-683.60000000000014</v>
      </c>
      <c r="BU77" s="47"/>
      <c r="BV77" s="34"/>
      <c r="BW77" s="59"/>
    </row>
    <row r="78" spans="1:75" s="11" customFormat="1" ht="39" customHeight="1" x14ac:dyDescent="0.2">
      <c r="A78" s="25" t="s">
        <v>71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34">
        <f>G78+J78+M78</f>
        <v>0</v>
      </c>
      <c r="Q78" s="12"/>
      <c r="R78" s="12"/>
      <c r="S78" s="12"/>
      <c r="T78" s="12"/>
      <c r="U78" s="12"/>
      <c r="V78" s="12">
        <v>9704</v>
      </c>
      <c r="W78" s="12"/>
      <c r="X78" s="12"/>
      <c r="Y78" s="12"/>
      <c r="Z78" s="12"/>
      <c r="AA78" s="12"/>
      <c r="AB78" s="34">
        <f>S78+V78+Y78</f>
        <v>9704</v>
      </c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34">
        <f>AE78+AH78+AK78</f>
        <v>0</v>
      </c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34">
        <f t="shared" ref="AZ78:BA80" si="16">AQ78+AT78+AW78</f>
        <v>0</v>
      </c>
      <c r="BA78" s="34">
        <f t="shared" si="16"/>
        <v>0</v>
      </c>
      <c r="BB78" s="34"/>
      <c r="BC78" s="34">
        <f>P78+AB78+AN78+AZ78</f>
        <v>9704</v>
      </c>
      <c r="BD78" s="12"/>
      <c r="BE78" s="12"/>
      <c r="BF78" s="24" t="s">
        <v>73</v>
      </c>
      <c r="BG78" s="24"/>
      <c r="BH78" s="12"/>
      <c r="BJ78" s="12"/>
      <c r="BK78" s="12"/>
      <c r="BL78" s="12"/>
      <c r="BM78" s="12"/>
      <c r="BN78" s="12"/>
      <c r="BO78" s="12"/>
      <c r="BP78" s="12"/>
      <c r="BQ78" s="37"/>
      <c r="BR78" s="12"/>
      <c r="BS78" s="37"/>
      <c r="BU78" s="47"/>
      <c r="BV78" s="34"/>
      <c r="BW78" s="59"/>
    </row>
    <row r="79" spans="1:75" s="4" customFormat="1" ht="25.5" x14ac:dyDescent="0.2">
      <c r="A79" s="25" t="s">
        <v>86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34">
        <f>G79+J79+M79</f>
        <v>0</v>
      </c>
      <c r="Q79" s="34"/>
      <c r="R79" s="12"/>
      <c r="S79" s="12"/>
      <c r="T79" s="12"/>
      <c r="U79" s="12"/>
      <c r="V79" s="34"/>
      <c r="W79" s="12"/>
      <c r="X79" s="12"/>
      <c r="Y79" s="34">
        <v>8460.9</v>
      </c>
      <c r="Z79" s="12"/>
      <c r="AA79" s="12"/>
      <c r="AB79" s="34">
        <f>S79+V79+Y79</f>
        <v>8460.9</v>
      </c>
      <c r="AC79" s="34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34">
        <f>AE79+AH79+AK79</f>
        <v>0</v>
      </c>
      <c r="AO79" s="34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34">
        <f t="shared" si="16"/>
        <v>0</v>
      </c>
      <c r="BA79" s="34">
        <f t="shared" si="16"/>
        <v>0</v>
      </c>
      <c r="BB79" s="34"/>
      <c r="BC79" s="34">
        <f>P79+AB79+AN79+AZ79</f>
        <v>8460.9</v>
      </c>
      <c r="BD79" s="12"/>
      <c r="BE79" s="12"/>
      <c r="BF79" s="24" t="s">
        <v>73</v>
      </c>
      <c r="BG79" s="24"/>
      <c r="BH79" s="12"/>
      <c r="BI79" s="11"/>
      <c r="BJ79" s="12"/>
      <c r="BK79" s="12"/>
      <c r="BL79" s="12"/>
      <c r="BM79" s="12"/>
      <c r="BN79" s="12"/>
      <c r="BO79" s="12"/>
      <c r="BP79" s="12"/>
      <c r="BQ79" s="40"/>
      <c r="BR79" s="12"/>
      <c r="BS79" s="40"/>
      <c r="BU79" s="47"/>
      <c r="BV79" s="34"/>
      <c r="BW79" s="59"/>
    </row>
    <row r="80" spans="1:75" s="4" customFormat="1" x14ac:dyDescent="0.2">
      <c r="A80" s="25" t="s">
        <v>72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34">
        <f>G80+J80+M80</f>
        <v>0</v>
      </c>
      <c r="Q80" s="34"/>
      <c r="R80" s="12"/>
      <c r="S80" s="12"/>
      <c r="T80" s="12"/>
      <c r="U80" s="12"/>
      <c r="V80" s="12"/>
      <c r="W80" s="12"/>
      <c r="X80" s="12"/>
      <c r="Y80" s="34">
        <v>1960</v>
      </c>
      <c r="Z80" s="12"/>
      <c r="AA80" s="12"/>
      <c r="AB80" s="34">
        <f>S80+V80+Y80</f>
        <v>1960</v>
      </c>
      <c r="AC80" s="34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34">
        <f>AE80+AH80+AK80</f>
        <v>0</v>
      </c>
      <c r="AO80" s="34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34">
        <f t="shared" si="16"/>
        <v>0</v>
      </c>
      <c r="BA80" s="34">
        <f t="shared" si="16"/>
        <v>0</v>
      </c>
      <c r="BB80" s="34"/>
      <c r="BC80" s="34">
        <f>P80+AB80+AN80+AZ80</f>
        <v>1960</v>
      </c>
      <c r="BD80" s="12"/>
      <c r="BE80" s="12"/>
      <c r="BF80" s="24" t="s">
        <v>73</v>
      </c>
      <c r="BG80" s="24"/>
      <c r="BH80" s="12"/>
      <c r="BI80" s="11"/>
      <c r="BJ80" s="12"/>
      <c r="BK80" s="12"/>
      <c r="BL80" s="12"/>
      <c r="BM80" s="12"/>
      <c r="BN80" s="12"/>
      <c r="BO80" s="12"/>
      <c r="BP80" s="12"/>
      <c r="BQ80" s="40"/>
      <c r="BR80" s="12"/>
      <c r="BS80" s="40"/>
      <c r="BU80" s="47"/>
      <c r="BV80" s="34"/>
      <c r="BW80" s="59"/>
    </row>
    <row r="81" spans="1:75" s="27" customFormat="1" x14ac:dyDescent="0.2">
      <c r="A81" s="26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44"/>
      <c r="BG81" s="44"/>
      <c r="BH81" s="29"/>
      <c r="BI81" s="44"/>
      <c r="BJ81" s="29"/>
      <c r="BK81" s="29"/>
      <c r="BL81" s="16"/>
      <c r="BM81" s="16"/>
      <c r="BN81" s="16"/>
      <c r="BO81" s="16"/>
      <c r="BP81" s="29"/>
      <c r="BQ81" s="45"/>
      <c r="BR81" s="29"/>
      <c r="BS81" s="45"/>
      <c r="BU81" s="47"/>
      <c r="BV81" s="47"/>
    </row>
    <row r="82" spans="1:75" s="1" customFormat="1" hidden="1" x14ac:dyDescent="0.2">
      <c r="A82" s="52" t="s">
        <v>57</v>
      </c>
      <c r="B82" s="53"/>
      <c r="C82" s="54">
        <f>C84</f>
        <v>0</v>
      </c>
      <c r="D82" s="54"/>
      <c r="E82" s="54">
        <f>BC82-C82</f>
        <v>0</v>
      </c>
      <c r="F82" s="54"/>
      <c r="G82" s="54">
        <f>SUM(G84:G87)</f>
        <v>0</v>
      </c>
      <c r="H82" s="54">
        <f>SUM(H84:H87)</f>
        <v>0</v>
      </c>
      <c r="I82" s="16"/>
      <c r="J82" s="54">
        <f>SUM(J84:J87)</f>
        <v>0</v>
      </c>
      <c r="K82" s="54">
        <f>SUM(K84:K87)</f>
        <v>0</v>
      </c>
      <c r="L82" s="16"/>
      <c r="M82" s="54">
        <f>SUM(M84:M87)</f>
        <v>0</v>
      </c>
      <c r="N82" s="54">
        <f>SUM(N84:N87)</f>
        <v>0</v>
      </c>
      <c r="O82" s="16"/>
      <c r="P82" s="54">
        <f>SUM(P84:P87)</f>
        <v>0</v>
      </c>
      <c r="Q82" s="54">
        <f>SUM(Q84:Q87)</f>
        <v>0</v>
      </c>
      <c r="R82" s="16"/>
      <c r="S82" s="54">
        <f>SUM(S84:S87)</f>
        <v>0</v>
      </c>
      <c r="T82" s="54">
        <f>SUM(T84:T87)</f>
        <v>0</v>
      </c>
      <c r="U82" s="16"/>
      <c r="V82" s="54">
        <f>SUM(V84:V87)</f>
        <v>0</v>
      </c>
      <c r="W82" s="54">
        <f>SUM(W84:W87)</f>
        <v>0</v>
      </c>
      <c r="X82" s="16"/>
      <c r="Y82" s="54">
        <f>SUM(Y84:Y87)</f>
        <v>0</v>
      </c>
      <c r="Z82" s="54">
        <f>SUM(Z84:Z87)</f>
        <v>0</v>
      </c>
      <c r="AA82" s="16"/>
      <c r="AB82" s="54">
        <f>SUM(AB84:AB87)</f>
        <v>0</v>
      </c>
      <c r="AC82" s="54">
        <f>SUM(AC84:AC87)</f>
        <v>0</v>
      </c>
      <c r="AD82" s="16"/>
      <c r="AE82" s="54">
        <f>SUM(AE84:AE87)</f>
        <v>0</v>
      </c>
      <c r="AF82" s="54">
        <f>SUM(AF84:AF87)</f>
        <v>0</v>
      </c>
      <c r="AG82" s="16"/>
      <c r="AH82" s="54">
        <f>SUM(AH84:AH87)</f>
        <v>0</v>
      </c>
      <c r="AI82" s="54">
        <f>SUM(AI84:AI87)</f>
        <v>0</v>
      </c>
      <c r="AJ82" s="16"/>
      <c r="AK82" s="54">
        <f>SUM(AK84:AK87)</f>
        <v>0</v>
      </c>
      <c r="AL82" s="54">
        <f>SUM(AL84:AL87)</f>
        <v>0</v>
      </c>
      <c r="AM82" s="16"/>
      <c r="AN82" s="54">
        <f>SUM(AN84:AN87)</f>
        <v>0</v>
      </c>
      <c r="AO82" s="54">
        <f>SUM(AO84:AO87)</f>
        <v>0</v>
      </c>
      <c r="AP82" s="16"/>
      <c r="AQ82" s="54">
        <f>SUM(AQ84:AQ87)</f>
        <v>0</v>
      </c>
      <c r="AR82" s="54">
        <f>SUM(AR84:AR87)</f>
        <v>0</v>
      </c>
      <c r="AS82" s="16"/>
      <c r="AT82" s="54">
        <f>SUM(AT84:AT87)</f>
        <v>0</v>
      </c>
      <c r="AU82" s="54">
        <f>SUM(AU84:AU87)</f>
        <v>0</v>
      </c>
      <c r="AV82" s="16"/>
      <c r="AW82" s="54">
        <f>SUM(AW84:AW87)</f>
        <v>0</v>
      </c>
      <c r="AX82" s="54">
        <f>SUM(AX84:AX87)</f>
        <v>0</v>
      </c>
      <c r="AY82" s="16"/>
      <c r="AZ82" s="54">
        <f>SUM(AZ84:AZ87)</f>
        <v>0</v>
      </c>
      <c r="BA82" s="54">
        <f>SUM(BA84:BA87)</f>
        <v>0</v>
      </c>
      <c r="BB82" s="16"/>
      <c r="BC82" s="54">
        <f>SUM(BC84:BC87)</f>
        <v>0</v>
      </c>
      <c r="BD82" s="15">
        <f>SUM(BD84:BD87)</f>
        <v>0</v>
      </c>
      <c r="BE82" s="16"/>
      <c r="BF82" s="20"/>
      <c r="BG82" s="20"/>
      <c r="BH82" s="16"/>
      <c r="BI82" s="20"/>
      <c r="BJ82" s="16"/>
      <c r="BK82" s="16"/>
      <c r="BL82" s="15">
        <f>P82+AB82+AN82</f>
        <v>0</v>
      </c>
      <c r="BM82" s="15">
        <f>Q82+AC82+AO82</f>
        <v>0</v>
      </c>
      <c r="BN82" s="15">
        <f>AZ82</f>
        <v>0</v>
      </c>
      <c r="BO82" s="15">
        <f>BA82</f>
        <v>0</v>
      </c>
      <c r="BP82" s="16"/>
      <c r="BQ82" s="15"/>
      <c r="BR82" s="16"/>
      <c r="BS82" s="15"/>
      <c r="BU82" s="46"/>
      <c r="BV82" s="47"/>
      <c r="BW82" s="3"/>
    </row>
    <row r="83" spans="1:75" hidden="1" x14ac:dyDescent="0.2">
      <c r="A83" s="26" t="s">
        <v>29</v>
      </c>
      <c r="BT83"/>
      <c r="BU83"/>
    </row>
    <row r="84" spans="1:75" hidden="1" x14ac:dyDescent="0.2">
      <c r="A84" s="25" t="s">
        <v>16</v>
      </c>
      <c r="P84" s="34">
        <f>G84+J84+M84</f>
        <v>0</v>
      </c>
      <c r="AB84" s="34">
        <f>S84+V84+Y84</f>
        <v>0</v>
      </c>
      <c r="AN84" s="34">
        <f>AE84+AH84+AK84</f>
        <v>0</v>
      </c>
      <c r="AZ84" s="34">
        <f>AQ84+AT84+AW84</f>
        <v>0</v>
      </c>
      <c r="BA84" s="34">
        <f>AR84+AU84+AX84</f>
        <v>0</v>
      </c>
      <c r="BC84" s="12">
        <f>P84+AB84+AN84+AZ84</f>
        <v>0</v>
      </c>
      <c r="BT84"/>
      <c r="BU84"/>
    </row>
    <row r="85" spans="1:75" s="27" customFormat="1" hidden="1" x14ac:dyDescent="0.2">
      <c r="A85" s="26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44"/>
      <c r="BG85" s="44"/>
      <c r="BH85" s="29"/>
      <c r="BI85" s="44"/>
      <c r="BJ85" s="29"/>
      <c r="BK85" s="29"/>
      <c r="BL85" s="16"/>
      <c r="BM85" s="16"/>
      <c r="BN85" s="16"/>
      <c r="BO85" s="16"/>
      <c r="BP85" s="29"/>
      <c r="BQ85" s="45"/>
      <c r="BR85" s="29"/>
      <c r="BS85" s="45"/>
      <c r="BU85" s="47"/>
      <c r="BV85" s="47"/>
    </row>
    <row r="86" spans="1:75" s="4" customFormat="1" hidden="1" x14ac:dyDescent="0.2">
      <c r="A86" s="25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34"/>
      <c r="Q86" s="34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34"/>
      <c r="AC86" s="34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34"/>
      <c r="AO86" s="34"/>
      <c r="AP86" s="12"/>
      <c r="AQ86" s="12"/>
      <c r="AR86" s="12"/>
      <c r="AS86" s="12"/>
      <c r="AT86" s="12"/>
      <c r="AU86" s="12"/>
      <c r="AV86" s="12"/>
      <c r="AW86" s="12"/>
      <c r="AX86" s="34"/>
      <c r="AY86" s="12"/>
      <c r="AZ86" s="34"/>
      <c r="BA86" s="34"/>
      <c r="BB86" s="12"/>
      <c r="BC86" s="12"/>
      <c r="BD86" s="12"/>
      <c r="BE86" s="12"/>
      <c r="BF86" s="24"/>
      <c r="BG86" s="24"/>
      <c r="BH86" s="12"/>
      <c r="BI86" s="24"/>
      <c r="BJ86" s="12"/>
      <c r="BK86" s="12"/>
      <c r="BL86" s="12"/>
      <c r="BM86" s="12"/>
      <c r="BN86" s="12"/>
      <c r="BO86" s="12"/>
      <c r="BP86" s="12"/>
      <c r="BQ86" s="40"/>
      <c r="BR86" s="12"/>
      <c r="BS86" s="40"/>
      <c r="BU86" s="47"/>
      <c r="BV86" s="47"/>
    </row>
    <row r="87" spans="1:75" s="4" customFormat="1" hidden="1" x14ac:dyDescent="0.2">
      <c r="A87" s="25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34"/>
      <c r="Q87" s="34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34"/>
      <c r="AC87" s="34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34"/>
      <c r="AO87" s="34"/>
      <c r="AP87" s="12"/>
      <c r="AQ87" s="12"/>
      <c r="AR87" s="12"/>
      <c r="AS87" s="12"/>
      <c r="AT87" s="12"/>
      <c r="AU87" s="12"/>
      <c r="AV87" s="12"/>
      <c r="AW87" s="12"/>
      <c r="AX87" s="34"/>
      <c r="AY87" s="12"/>
      <c r="AZ87" s="34"/>
      <c r="BA87" s="34"/>
      <c r="BB87" s="12"/>
      <c r="BC87" s="12"/>
      <c r="BD87" s="12"/>
      <c r="BE87" s="12"/>
      <c r="BF87" s="24"/>
      <c r="BG87" s="24"/>
      <c r="BH87" s="12"/>
      <c r="BI87" s="24"/>
      <c r="BJ87" s="12"/>
      <c r="BK87" s="12"/>
      <c r="BL87" s="12"/>
      <c r="BM87" s="12"/>
      <c r="BN87" s="12"/>
      <c r="BO87" s="12"/>
      <c r="BP87" s="12"/>
      <c r="BQ87" s="40"/>
      <c r="BR87" s="12"/>
      <c r="BS87" s="40"/>
      <c r="BU87" s="47"/>
      <c r="BV87" s="47"/>
    </row>
    <row r="88" spans="1:75" s="1" customFormat="1" hidden="1" x14ac:dyDescent="0.2">
      <c r="A88" s="52" t="s">
        <v>58</v>
      </c>
      <c r="B88" s="53"/>
      <c r="C88" s="54">
        <f>C90</f>
        <v>0</v>
      </c>
      <c r="D88" s="54"/>
      <c r="E88" s="54">
        <f>BC88-C88</f>
        <v>0</v>
      </c>
      <c r="F88" s="54"/>
      <c r="G88" s="54">
        <f>SUM(G91:G92)</f>
        <v>0</v>
      </c>
      <c r="H88" s="54">
        <f>SUM(H90:H93)</f>
        <v>0</v>
      </c>
      <c r="I88" s="16"/>
      <c r="J88" s="54">
        <f>SUM(J91:J92)</f>
        <v>0</v>
      </c>
      <c r="K88" s="54">
        <f>SUM(K90:K93)</f>
        <v>0</v>
      </c>
      <c r="L88" s="16"/>
      <c r="M88" s="54">
        <f>SUM(M91:M92)</f>
        <v>0</v>
      </c>
      <c r="N88" s="54">
        <f>SUM(N90:N93)</f>
        <v>0</v>
      </c>
      <c r="O88" s="16"/>
      <c r="P88" s="54">
        <f>SUM(P91:P92)</f>
        <v>0</v>
      </c>
      <c r="Q88" s="54">
        <f>SUM(Q90:Q93)</f>
        <v>0</v>
      </c>
      <c r="R88" s="16"/>
      <c r="S88" s="54">
        <f>SUM(S91:S92)</f>
        <v>0</v>
      </c>
      <c r="T88" s="54">
        <f>SUM(T90:T93)</f>
        <v>0</v>
      </c>
      <c r="U88" s="16"/>
      <c r="V88" s="54">
        <f>SUM(V91:V92)</f>
        <v>0</v>
      </c>
      <c r="W88" s="54">
        <f>SUM(W90:W93)</f>
        <v>0</v>
      </c>
      <c r="X88" s="16"/>
      <c r="Y88" s="54">
        <f>SUM(Y91:Y92)</f>
        <v>0</v>
      </c>
      <c r="Z88" s="54">
        <f>SUM(Z90:Z93)</f>
        <v>0</v>
      </c>
      <c r="AA88" s="16"/>
      <c r="AB88" s="54">
        <f>SUM(AB91:AB92)</f>
        <v>0</v>
      </c>
      <c r="AC88" s="54">
        <f>SUM(AC90:AC93)</f>
        <v>0</v>
      </c>
      <c r="AD88" s="16"/>
      <c r="AE88" s="54">
        <f>SUM(AE91:AE92)</f>
        <v>0</v>
      </c>
      <c r="AF88" s="54">
        <f>SUM(AF90:AF93)</f>
        <v>0</v>
      </c>
      <c r="AG88" s="16"/>
      <c r="AH88" s="54">
        <f>SUM(AH91:AH92)</f>
        <v>0</v>
      </c>
      <c r="AI88" s="54">
        <f>SUM(AI90:AI93)</f>
        <v>0</v>
      </c>
      <c r="AJ88" s="16"/>
      <c r="AK88" s="54">
        <f>SUM(AK91:AK92)</f>
        <v>0</v>
      </c>
      <c r="AL88" s="54">
        <f>SUM(AL90:AL93)</f>
        <v>0</v>
      </c>
      <c r="AM88" s="16"/>
      <c r="AN88" s="54">
        <f>SUM(AN91:AN92)</f>
        <v>0</v>
      </c>
      <c r="AO88" s="54">
        <f>SUM(AO90:AO93)</f>
        <v>0</v>
      </c>
      <c r="AP88" s="16"/>
      <c r="AQ88" s="54">
        <f>SUM(AQ91:AQ92)</f>
        <v>0</v>
      </c>
      <c r="AR88" s="54">
        <f>SUM(AR90:AR93)</f>
        <v>0</v>
      </c>
      <c r="AS88" s="16"/>
      <c r="AT88" s="54">
        <f>SUM(AT91:AT92)</f>
        <v>0</v>
      </c>
      <c r="AU88" s="54">
        <f>SUM(AU90:AU93)</f>
        <v>0</v>
      </c>
      <c r="AV88" s="16"/>
      <c r="AW88" s="54">
        <f>SUM(AW91:AW92)</f>
        <v>0</v>
      </c>
      <c r="AX88" s="54">
        <f>SUM(AX90:AX93)</f>
        <v>0</v>
      </c>
      <c r="AY88" s="16"/>
      <c r="AZ88" s="54">
        <f>SUM(AZ91:AZ92)</f>
        <v>0</v>
      </c>
      <c r="BA88" s="54">
        <f>SUM(BA90:BA93)</f>
        <v>0</v>
      </c>
      <c r="BB88" s="16"/>
      <c r="BC88" s="54">
        <f>SUM(BC91:BC92)</f>
        <v>0</v>
      </c>
      <c r="BD88" s="15">
        <f>SUM(BD90:BD93)</f>
        <v>0</v>
      </c>
      <c r="BE88" s="16"/>
      <c r="BF88" s="20"/>
      <c r="BG88" s="20"/>
      <c r="BH88" s="16"/>
      <c r="BI88" s="20"/>
      <c r="BJ88" s="16"/>
      <c r="BK88" s="16"/>
      <c r="BL88" s="15">
        <f t="shared" ref="BL88:BM92" si="17">P88+AB88+AN88</f>
        <v>0</v>
      </c>
      <c r="BM88" s="15">
        <f t="shared" si="17"/>
        <v>0</v>
      </c>
      <c r="BN88" s="15">
        <f t="shared" ref="BN88:BO92" si="18">AZ88</f>
        <v>0</v>
      </c>
      <c r="BO88" s="15">
        <f t="shared" si="18"/>
        <v>0</v>
      </c>
      <c r="BP88" s="16"/>
      <c r="BQ88" s="15"/>
      <c r="BR88" s="16"/>
      <c r="BS88" s="15"/>
      <c r="BU88" s="46"/>
      <c r="BV88" s="47"/>
      <c r="BW88" s="3"/>
    </row>
    <row r="89" spans="1:75" s="3" customFormat="1" hidden="1" x14ac:dyDescent="0.2">
      <c r="A89" s="8" t="s">
        <v>9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23"/>
      <c r="BG89" s="23"/>
      <c r="BH89" s="16"/>
      <c r="BI89" s="23"/>
      <c r="BJ89" s="16"/>
      <c r="BK89" s="16"/>
      <c r="BL89" s="16">
        <f t="shared" si="17"/>
        <v>0</v>
      </c>
      <c r="BM89" s="16">
        <f t="shared" si="17"/>
        <v>0</v>
      </c>
      <c r="BN89" s="16">
        <f t="shared" si="18"/>
        <v>0</v>
      </c>
      <c r="BO89" s="16">
        <f t="shared" si="18"/>
        <v>0</v>
      </c>
      <c r="BP89" s="16"/>
      <c r="BQ89" s="40"/>
      <c r="BR89" s="16"/>
      <c r="BS89" s="40"/>
      <c r="BU89" s="46"/>
      <c r="BV89" s="47"/>
    </row>
    <row r="90" spans="1:75" s="27" customFormat="1" hidden="1" x14ac:dyDescent="0.2">
      <c r="A90" s="26" t="s">
        <v>29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44"/>
      <c r="BG90" s="44"/>
      <c r="BH90" s="29"/>
      <c r="BI90" s="44"/>
      <c r="BJ90" s="29"/>
      <c r="BK90" s="29"/>
      <c r="BL90" s="16">
        <f t="shared" si="17"/>
        <v>0</v>
      </c>
      <c r="BM90" s="16">
        <f t="shared" si="17"/>
        <v>0</v>
      </c>
      <c r="BN90" s="16">
        <f t="shared" si="18"/>
        <v>0</v>
      </c>
      <c r="BO90" s="16">
        <f t="shared" si="18"/>
        <v>0</v>
      </c>
      <c r="BP90" s="29"/>
      <c r="BQ90" s="45"/>
      <c r="BR90" s="29"/>
      <c r="BS90" s="45"/>
      <c r="BU90" s="46"/>
      <c r="BV90" s="47"/>
    </row>
    <row r="91" spans="1:75" s="4" customFormat="1" ht="12.75" hidden="1" customHeight="1" x14ac:dyDescent="0.2">
      <c r="A91" s="25" t="s">
        <v>51</v>
      </c>
      <c r="C91" s="12">
        <v>13139.38932</v>
      </c>
      <c r="D91" s="12"/>
      <c r="E91" s="12">
        <f>BC91-C91</f>
        <v>-13139.38932</v>
      </c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34">
        <f>G91+J91+M91</f>
        <v>0</v>
      </c>
      <c r="Q91" s="34">
        <f>H91+K91+N91</f>
        <v>0</v>
      </c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34">
        <f>S91+V91+Y91</f>
        <v>0</v>
      </c>
      <c r="AC91" s="34">
        <f>T91+W91+Z91</f>
        <v>0</v>
      </c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34">
        <f>AE91+AH91+AK91</f>
        <v>0</v>
      </c>
      <c r="AO91" s="34">
        <f>AF91+AI91+AL91</f>
        <v>0</v>
      </c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34">
        <f>AQ91+AT91+AW91</f>
        <v>0</v>
      </c>
      <c r="BA91" s="34">
        <f>AR91+AU91+AX91</f>
        <v>0</v>
      </c>
      <c r="BB91" s="12"/>
      <c r="BC91" s="12">
        <f>P91+AB91+AN91+AZ91</f>
        <v>0</v>
      </c>
      <c r="BD91" s="12">
        <f>Q91+AC91+AO91+BA91</f>
        <v>0</v>
      </c>
      <c r="BE91" s="12"/>
      <c r="BF91" s="24"/>
      <c r="BG91" s="24"/>
      <c r="BH91" s="12"/>
      <c r="BI91" s="24"/>
      <c r="BJ91" s="12"/>
      <c r="BK91" s="12"/>
      <c r="BL91" s="12">
        <f t="shared" si="17"/>
        <v>0</v>
      </c>
      <c r="BM91" s="12">
        <f t="shared" si="17"/>
        <v>0</v>
      </c>
      <c r="BN91" s="12">
        <f t="shared" si="18"/>
        <v>0</v>
      </c>
      <c r="BO91" s="12">
        <f t="shared" si="18"/>
        <v>0</v>
      </c>
      <c r="BP91" s="12"/>
      <c r="BQ91" s="40"/>
      <c r="BR91" s="12"/>
      <c r="BS91" s="40"/>
      <c r="BU91" s="46"/>
      <c r="BV91" s="47"/>
    </row>
    <row r="92" spans="1:75" s="4" customFormat="1" ht="12.75" hidden="1" customHeight="1" x14ac:dyDescent="0.2">
      <c r="A92" s="25" t="s">
        <v>14</v>
      </c>
      <c r="C92" s="12">
        <v>5250</v>
      </c>
      <c r="D92" s="12"/>
      <c r="E92" s="12">
        <f>BC92-C92</f>
        <v>-5250</v>
      </c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34">
        <f>G92+J92+M92</f>
        <v>0</v>
      </c>
      <c r="Q92" s="34">
        <f>H92+K92+N92</f>
        <v>0</v>
      </c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34">
        <f>S92+V92+Y92</f>
        <v>0</v>
      </c>
      <c r="AC92" s="34">
        <f>T92+W92+Z92</f>
        <v>0</v>
      </c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34">
        <f>AE92+AH92+AK92</f>
        <v>0</v>
      </c>
      <c r="AO92" s="34">
        <f>AF92+AI92+AL92</f>
        <v>0</v>
      </c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34">
        <f>AQ92+AT92+AW92</f>
        <v>0</v>
      </c>
      <c r="BA92" s="34">
        <f>AR92+AU92+AX92</f>
        <v>0</v>
      </c>
      <c r="BB92" s="12"/>
      <c r="BC92" s="12">
        <f>P92+AB92+AN92+AZ92</f>
        <v>0</v>
      </c>
      <c r="BD92" s="12">
        <f>Q92+AC92+AO92+BA92</f>
        <v>0</v>
      </c>
      <c r="BE92" s="12"/>
      <c r="BF92" s="24"/>
      <c r="BG92" s="24"/>
      <c r="BH92" s="12"/>
      <c r="BI92" s="24"/>
      <c r="BJ92" s="12"/>
      <c r="BK92" s="12"/>
      <c r="BL92" s="12">
        <f t="shared" si="17"/>
        <v>0</v>
      </c>
      <c r="BM92" s="12">
        <f t="shared" si="17"/>
        <v>0</v>
      </c>
      <c r="BN92" s="12">
        <f t="shared" si="18"/>
        <v>0</v>
      </c>
      <c r="BO92" s="12">
        <f t="shared" si="18"/>
        <v>0</v>
      </c>
      <c r="BP92" s="12"/>
      <c r="BQ92" s="40"/>
      <c r="BR92" s="12"/>
      <c r="BS92" s="40"/>
      <c r="BU92" s="46"/>
      <c r="BV92" s="47"/>
    </row>
    <row r="93" spans="1:75" s="27" customFormat="1" hidden="1" x14ac:dyDescent="0.2">
      <c r="A93" s="26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44"/>
      <c r="BG93" s="44"/>
      <c r="BH93" s="29"/>
      <c r="BI93" s="44"/>
      <c r="BJ93" s="29"/>
      <c r="BK93" s="29"/>
      <c r="BL93" s="12"/>
      <c r="BM93" s="12"/>
      <c r="BN93" s="12"/>
      <c r="BO93" s="12"/>
      <c r="BP93" s="29"/>
      <c r="BQ93" s="45"/>
      <c r="BR93" s="29"/>
      <c r="BS93" s="45"/>
      <c r="BU93" s="47"/>
      <c r="BV93" s="47"/>
    </row>
    <row r="94" spans="1:75" s="4" customFormat="1" hidden="1" x14ac:dyDescent="0.2">
      <c r="A94" s="25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24"/>
      <c r="BG94" s="24"/>
      <c r="BH94" s="12"/>
      <c r="BI94" s="24"/>
      <c r="BJ94" s="12"/>
      <c r="BK94" s="12"/>
      <c r="BL94" s="12"/>
      <c r="BM94" s="12"/>
      <c r="BN94" s="12"/>
      <c r="BO94" s="12"/>
      <c r="BP94" s="12"/>
      <c r="BQ94" s="40"/>
      <c r="BR94" s="12"/>
      <c r="BS94" s="40"/>
      <c r="BU94" s="47"/>
      <c r="BV94" s="47"/>
    </row>
    <row r="95" spans="1:75" s="1" customFormat="1" hidden="1" x14ac:dyDescent="0.2">
      <c r="A95" s="52" t="s">
        <v>59</v>
      </c>
      <c r="B95" s="53"/>
      <c r="C95" s="54" t="e">
        <f>C96+C104+C108+C100+C147+C112</f>
        <v>#REF!</v>
      </c>
      <c r="D95" s="54"/>
      <c r="E95" s="54" t="e">
        <f>E96+E104+E108+E100+E147+E112</f>
        <v>#REF!</v>
      </c>
      <c r="F95" s="54"/>
      <c r="G95" s="54">
        <f>G96+G104+G108+G100+G112</f>
        <v>0</v>
      </c>
      <c r="H95" s="54" t="e">
        <f>H96+H104+H108+H100+H147+H112</f>
        <v>#REF!</v>
      </c>
      <c r="I95" s="16"/>
      <c r="J95" s="54">
        <f>J96+J104+J108+J100+J112</f>
        <v>0</v>
      </c>
      <c r="K95" s="54" t="e">
        <f>K96+K104+K108+K100+K147+K112</f>
        <v>#REF!</v>
      </c>
      <c r="L95" s="16"/>
      <c r="M95" s="54">
        <f>M96+M104+M108+M100+M112</f>
        <v>659.8</v>
      </c>
      <c r="N95" s="54" t="e">
        <f>N96+N104+N108+N100+N147+N112</f>
        <v>#REF!</v>
      </c>
      <c r="O95" s="16"/>
      <c r="P95" s="54">
        <f>P96+P104+P108+P100+P112</f>
        <v>659.8</v>
      </c>
      <c r="Q95" s="54" t="e">
        <f>Q96+Q104+Q108+Q100+Q147+Q112</f>
        <v>#REF!</v>
      </c>
      <c r="R95" s="16"/>
      <c r="S95" s="54">
        <f>S96+S104+S108+S100+S112</f>
        <v>67.2</v>
      </c>
      <c r="T95" s="54" t="e">
        <f>T96+T104+T108+T100+T147+T112</f>
        <v>#REF!</v>
      </c>
      <c r="U95" s="16"/>
      <c r="V95" s="54">
        <f>V96+V104+V108+V100+V112</f>
        <v>0</v>
      </c>
      <c r="W95" s="54" t="e">
        <f>W96+W104+W108+W100+W147+W112</f>
        <v>#REF!</v>
      </c>
      <c r="X95" s="16"/>
      <c r="Y95" s="54">
        <f>Y96+Y104+Y108+Y100+Y112</f>
        <v>0</v>
      </c>
      <c r="Z95" s="54" t="e">
        <f>Z96+Z104+Z108+Z100+Z147+Z112</f>
        <v>#REF!</v>
      </c>
      <c r="AA95" s="16"/>
      <c r="AB95" s="54">
        <f>AB96+AB104+AB108+AB100+AB112</f>
        <v>67.2</v>
      </c>
      <c r="AC95" s="54" t="e">
        <f>AC96+AC104+AC108+AC100+AC147+AC112</f>
        <v>#REF!</v>
      </c>
      <c r="AD95" s="16"/>
      <c r="AE95" s="54">
        <f>AE96+AE104+AE108+AE100+AE112</f>
        <v>0</v>
      </c>
      <c r="AF95" s="54" t="e">
        <f>AF96+AF104+AF108+AF100+AF147+AF112</f>
        <v>#REF!</v>
      </c>
      <c r="AG95" s="16"/>
      <c r="AH95" s="54">
        <f>AH96+AH104+AH108+AH100+AH112</f>
        <v>0</v>
      </c>
      <c r="AI95" s="54" t="e">
        <f>AI96+AI104+AI108+AI100+AI147+AI112</f>
        <v>#REF!</v>
      </c>
      <c r="AJ95" s="16"/>
      <c r="AK95" s="54">
        <f>AK96+AK104+AK108+AK100+AK112</f>
        <v>0</v>
      </c>
      <c r="AL95" s="54" t="e">
        <f>AL96+AL104+AL108+AL100+AL147+AL112</f>
        <v>#REF!</v>
      </c>
      <c r="AM95" s="16"/>
      <c r="AN95" s="54">
        <f>AN96+AN104+AN108+AN100+AN112</f>
        <v>0</v>
      </c>
      <c r="AO95" s="54" t="e">
        <f>AO96+AO104+AO108+AO100+AO147+AO112</f>
        <v>#REF!</v>
      </c>
      <c r="AP95" s="16"/>
      <c r="AQ95" s="54">
        <f>AQ96+AQ104+AQ108+AQ100+AQ112</f>
        <v>0</v>
      </c>
      <c r="AR95" s="54" t="e">
        <f>AR96+AR104+AR108+AR100+AR147+AR112</f>
        <v>#REF!</v>
      </c>
      <c r="AS95" s="16"/>
      <c r="AT95" s="54">
        <f>AT96+AT104+AT108+AT100+AT112</f>
        <v>0</v>
      </c>
      <c r="AU95" s="54" t="e">
        <f>AU96+AU104+AU108+AU100+AU147+AU112</f>
        <v>#REF!</v>
      </c>
      <c r="AV95" s="16"/>
      <c r="AW95" s="54">
        <f>AW96+AW104+AW108+AW100+AW112</f>
        <v>0</v>
      </c>
      <c r="AX95" s="54" t="e">
        <f>AX96+AX104+AX108+AX100+AX147+AX112</f>
        <v>#REF!</v>
      </c>
      <c r="AY95" s="16"/>
      <c r="AZ95" s="54">
        <f>AZ96+AZ104+AZ108+AZ100+AZ112</f>
        <v>0</v>
      </c>
      <c r="BA95" s="54" t="e">
        <f>BA96+BA104+BA108+BA100+BA147+BA112</f>
        <v>#REF!</v>
      </c>
      <c r="BB95" s="16"/>
      <c r="BC95" s="54">
        <f>BC96+BC104+BC108+BC100+BC112</f>
        <v>727</v>
      </c>
      <c r="BD95" s="15" t="e">
        <f>BD96+BD104+BD108+BD100+BD147+BD112</f>
        <v>#REF!</v>
      </c>
      <c r="BE95" s="16"/>
      <c r="BF95" s="20"/>
      <c r="BG95" s="20"/>
      <c r="BH95" s="16"/>
      <c r="BI95" s="20"/>
      <c r="BJ95" s="16"/>
      <c r="BK95" s="16"/>
      <c r="BL95" s="15">
        <f t="shared" ref="BL95:BM98" si="19">P95+AB95+AN95</f>
        <v>727</v>
      </c>
      <c r="BM95" s="15" t="e">
        <f t="shared" si="19"/>
        <v>#REF!</v>
      </c>
      <c r="BN95" s="15">
        <f t="shared" ref="BN95:BO98" si="20">AZ95</f>
        <v>0</v>
      </c>
      <c r="BO95" s="15" t="e">
        <f t="shared" si="20"/>
        <v>#REF!</v>
      </c>
      <c r="BP95" s="16"/>
      <c r="BQ95" s="15" t="e">
        <f>BQ96+BQ104+BQ108+BQ100+BQ147+BQ112</f>
        <v>#REF!</v>
      </c>
      <c r="BR95" s="16"/>
      <c r="BS95" s="15" t="e">
        <f>BS96+BS104+BS108+BS100+BS147+BS112</f>
        <v>#REF!</v>
      </c>
      <c r="BU95" s="46"/>
      <c r="BV95" s="47"/>
      <c r="BW95" s="3"/>
    </row>
    <row r="96" spans="1:75" s="1" customFormat="1" hidden="1" x14ac:dyDescent="0.2">
      <c r="A96" s="43" t="s">
        <v>17</v>
      </c>
      <c r="B96" s="3"/>
      <c r="C96" s="16" t="e">
        <f>SUM(C98:C99)-#REF!</f>
        <v>#REF!</v>
      </c>
      <c r="D96" s="16"/>
      <c r="E96" s="16" t="e">
        <f>BC96-C96</f>
        <v>#REF!</v>
      </c>
      <c r="F96" s="16"/>
      <c r="G96" s="16">
        <f>SUM(G98:G99)</f>
        <v>0</v>
      </c>
      <c r="H96" s="16">
        <f>SUM(H98:H99)</f>
        <v>0</v>
      </c>
      <c r="I96" s="16"/>
      <c r="J96" s="16">
        <f>SUM(J98:J99)</f>
        <v>0</v>
      </c>
      <c r="K96" s="16">
        <f>SUM(K98:K99)</f>
        <v>0</v>
      </c>
      <c r="L96" s="16"/>
      <c r="M96" s="16">
        <f>SUM(M98:M99)</f>
        <v>0</v>
      </c>
      <c r="N96" s="16">
        <f>SUM(N98:N99)</f>
        <v>0</v>
      </c>
      <c r="O96" s="16"/>
      <c r="P96" s="16">
        <f>SUM(P98:P99)</f>
        <v>0</v>
      </c>
      <c r="Q96" s="16">
        <f>SUM(Q98:Q99)</f>
        <v>0</v>
      </c>
      <c r="R96" s="16"/>
      <c r="S96" s="16">
        <f>SUM(S98:S99)</f>
        <v>0</v>
      </c>
      <c r="T96" s="16">
        <f>SUM(T98:T99)</f>
        <v>0</v>
      </c>
      <c r="U96" s="16"/>
      <c r="V96" s="16">
        <f>SUM(V98:V99)</f>
        <v>0</v>
      </c>
      <c r="W96" s="16">
        <f>SUM(W98:W99)</f>
        <v>0</v>
      </c>
      <c r="X96" s="16"/>
      <c r="Y96" s="16">
        <f>SUM(Y98:Y99)</f>
        <v>0</v>
      </c>
      <c r="Z96" s="16">
        <f>SUM(Z98:Z99)</f>
        <v>0</v>
      </c>
      <c r="AA96" s="16"/>
      <c r="AB96" s="16">
        <f>SUM(AB98:AB99)</f>
        <v>0</v>
      </c>
      <c r="AC96" s="16">
        <f>SUM(AC98:AC99)</f>
        <v>0</v>
      </c>
      <c r="AD96" s="16"/>
      <c r="AE96" s="16">
        <f>SUM(AE98:AE99)</f>
        <v>0</v>
      </c>
      <c r="AF96" s="18">
        <f>SUM(AF98:AF99)</f>
        <v>0</v>
      </c>
      <c r="AG96" s="16"/>
      <c r="AH96" s="16">
        <f>SUM(AH98:AH99)</f>
        <v>0</v>
      </c>
      <c r="AI96" s="18">
        <f>SUM(AI98:AI99)</f>
        <v>0</v>
      </c>
      <c r="AJ96" s="16"/>
      <c r="AK96" s="16">
        <f>SUM(AK98:AK99)</f>
        <v>0</v>
      </c>
      <c r="AL96" s="18">
        <f>SUM(AL98:AL99)</f>
        <v>0</v>
      </c>
      <c r="AM96" s="16"/>
      <c r="AN96" s="16">
        <f>SUM(AN98:AN99)</f>
        <v>0</v>
      </c>
      <c r="AO96" s="18">
        <f>SUM(AO98:AO99)</f>
        <v>0</v>
      </c>
      <c r="AP96" s="16"/>
      <c r="AQ96" s="16">
        <f>SUM(AQ98:AQ99)</f>
        <v>0</v>
      </c>
      <c r="AR96" s="18">
        <f>SUM(AR98:AR99)</f>
        <v>0</v>
      </c>
      <c r="AS96" s="16"/>
      <c r="AT96" s="16">
        <f>SUM(AT98:AT99)</f>
        <v>0</v>
      </c>
      <c r="AU96" s="18">
        <f>SUM(AU98:AU99)</f>
        <v>0</v>
      </c>
      <c r="AV96" s="16"/>
      <c r="AW96" s="16">
        <f>SUM(AW98:AW99)</f>
        <v>0</v>
      </c>
      <c r="AX96" s="18">
        <f>SUM(AX98:AX99)</f>
        <v>0</v>
      </c>
      <c r="AY96" s="16"/>
      <c r="AZ96" s="16">
        <f>SUM(AZ98:AZ99)</f>
        <v>0</v>
      </c>
      <c r="BA96" s="18">
        <f>SUM(BA98:BA99)</f>
        <v>0</v>
      </c>
      <c r="BB96" s="16"/>
      <c r="BC96" s="16">
        <f>SUM(BC98:BC99)</f>
        <v>0</v>
      </c>
      <c r="BD96" s="18">
        <f>SUM(BD98:BD99)</f>
        <v>0</v>
      </c>
      <c r="BE96" s="16"/>
      <c r="BF96" s="22"/>
      <c r="BG96" s="22"/>
      <c r="BH96" s="16"/>
      <c r="BI96" s="22"/>
      <c r="BJ96" s="16"/>
      <c r="BK96" s="16"/>
      <c r="BL96" s="18">
        <f t="shared" si="19"/>
        <v>0</v>
      </c>
      <c r="BM96" s="18">
        <f t="shared" si="19"/>
        <v>0</v>
      </c>
      <c r="BN96" s="18">
        <f t="shared" si="20"/>
        <v>0</v>
      </c>
      <c r="BO96" s="18">
        <f t="shared" si="20"/>
        <v>0</v>
      </c>
      <c r="BP96" s="16"/>
      <c r="BQ96" s="38"/>
      <c r="BR96" s="16"/>
      <c r="BS96" s="38"/>
      <c r="BU96" s="46"/>
      <c r="BV96" s="47"/>
      <c r="BW96" s="3"/>
    </row>
    <row r="97" spans="1:75" s="31" customFormat="1" hidden="1" x14ac:dyDescent="0.2">
      <c r="A97" s="26" t="s">
        <v>29</v>
      </c>
      <c r="B97" s="27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8"/>
      <c r="AG97" s="29"/>
      <c r="AH97" s="29"/>
      <c r="AI97" s="28"/>
      <c r="AJ97" s="29"/>
      <c r="AK97" s="29"/>
      <c r="AL97" s="28"/>
      <c r="AM97" s="29"/>
      <c r="AN97" s="29"/>
      <c r="AO97" s="28"/>
      <c r="AP97" s="29"/>
      <c r="AQ97" s="29"/>
      <c r="AR97" s="28"/>
      <c r="AS97" s="29"/>
      <c r="AT97" s="29"/>
      <c r="AU97" s="28"/>
      <c r="AV97" s="29"/>
      <c r="AW97" s="29"/>
      <c r="AX97" s="28"/>
      <c r="AY97" s="29"/>
      <c r="AZ97" s="29"/>
      <c r="BA97" s="28"/>
      <c r="BB97" s="29"/>
      <c r="BC97" s="28"/>
      <c r="BD97" s="28"/>
      <c r="BE97" s="29"/>
      <c r="BF97" s="30"/>
      <c r="BG97" s="30"/>
      <c r="BH97" s="29"/>
      <c r="BI97" s="30"/>
      <c r="BJ97" s="29"/>
      <c r="BK97" s="29"/>
      <c r="BL97" s="18">
        <f t="shared" si="19"/>
        <v>0</v>
      </c>
      <c r="BM97" s="18">
        <f t="shared" si="19"/>
        <v>0</v>
      </c>
      <c r="BN97" s="18">
        <f t="shared" si="20"/>
        <v>0</v>
      </c>
      <c r="BO97" s="18">
        <f t="shared" si="20"/>
        <v>0</v>
      </c>
      <c r="BP97" s="29"/>
      <c r="BQ97" s="39"/>
      <c r="BR97" s="29"/>
      <c r="BS97" s="39"/>
      <c r="BU97" s="46"/>
      <c r="BV97" s="47"/>
      <c r="BW97" s="27"/>
    </row>
    <row r="98" spans="1:75" s="4" customFormat="1" ht="12.75" hidden="1" customHeight="1" x14ac:dyDescent="0.2">
      <c r="A98" s="25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34">
        <f>G98+J98+M98</f>
        <v>0</v>
      </c>
      <c r="Q98" s="34">
        <f>H98+K98+N98</f>
        <v>0</v>
      </c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34">
        <f>S98+V98+Y98</f>
        <v>0</v>
      </c>
      <c r="AC98" s="34">
        <f>T98+W98+Z98</f>
        <v>0</v>
      </c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34">
        <f>AE98+AH98+AK98</f>
        <v>0</v>
      </c>
      <c r="AO98" s="34">
        <f>AF98+AI98+AL98</f>
        <v>0</v>
      </c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34">
        <f>AQ98+AT98+AW98</f>
        <v>0</v>
      </c>
      <c r="BA98" s="12"/>
      <c r="BB98" s="12"/>
      <c r="BC98" s="12">
        <f>P98+AB98+AN98+AZ98</f>
        <v>0</v>
      </c>
      <c r="BD98" s="12">
        <f>Q98+AC98+AO98+BA98</f>
        <v>0</v>
      </c>
      <c r="BE98" s="12"/>
      <c r="BF98" s="24"/>
      <c r="BG98" s="24"/>
      <c r="BH98" s="12"/>
      <c r="BI98" s="24"/>
      <c r="BJ98" s="12"/>
      <c r="BK98" s="12"/>
      <c r="BL98" s="12">
        <f t="shared" si="19"/>
        <v>0</v>
      </c>
      <c r="BM98" s="12">
        <f t="shared" si="19"/>
        <v>0</v>
      </c>
      <c r="BN98" s="12">
        <f t="shared" si="20"/>
        <v>0</v>
      </c>
      <c r="BO98" s="12">
        <f t="shared" si="20"/>
        <v>0</v>
      </c>
      <c r="BP98" s="12"/>
      <c r="BQ98" s="40"/>
      <c r="BR98" s="12"/>
      <c r="BS98" s="40"/>
      <c r="BU98" s="46"/>
      <c r="BV98" s="47"/>
    </row>
    <row r="99" spans="1:75" s="4" customFormat="1" hidden="1" x14ac:dyDescent="0.2">
      <c r="A99" s="25"/>
      <c r="C99" s="12">
        <f>1310*1.18</f>
        <v>1545.8</v>
      </c>
      <c r="D99" s="12"/>
      <c r="E99" s="12">
        <f>BC99-C99</f>
        <v>-1545.8</v>
      </c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34">
        <f>G99+J99+M99</f>
        <v>0</v>
      </c>
      <c r="Q99" s="34">
        <f>H99+K99+N99</f>
        <v>0</v>
      </c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34">
        <f>S99+V99+Y99</f>
        <v>0</v>
      </c>
      <c r="AC99" s="34">
        <f>T99+W99+Z99</f>
        <v>0</v>
      </c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34">
        <f>AE99+AH99+AK99</f>
        <v>0</v>
      </c>
      <c r="AO99" s="34">
        <f>AF99+AI99+AL99</f>
        <v>0</v>
      </c>
      <c r="AP99" s="12"/>
      <c r="AQ99" s="12"/>
      <c r="AR99" s="12"/>
      <c r="AS99" s="12"/>
      <c r="AT99" s="12"/>
      <c r="AU99" s="12"/>
      <c r="AV99" s="12"/>
      <c r="AW99" s="12"/>
      <c r="AX99" s="34"/>
      <c r="AY99" s="12"/>
      <c r="AZ99" s="34">
        <f>AQ99+AT99+AW99</f>
        <v>0</v>
      </c>
      <c r="BA99" s="34">
        <f>AR99+AU99+AX99</f>
        <v>0</v>
      </c>
      <c r="BB99" s="12"/>
      <c r="BC99" s="12">
        <f>P99+AB99+AN99+AZ99</f>
        <v>0</v>
      </c>
      <c r="BD99" s="12">
        <f>Q99+AC99+AO99+BA99</f>
        <v>0</v>
      </c>
      <c r="BE99" s="12"/>
      <c r="BF99" s="24"/>
      <c r="BG99" s="24"/>
      <c r="BH99" s="12"/>
      <c r="BI99" s="24"/>
      <c r="BJ99" s="12"/>
      <c r="BK99" s="12"/>
      <c r="BL99" s="12"/>
      <c r="BM99" s="12"/>
      <c r="BN99" s="12"/>
      <c r="BO99" s="12"/>
      <c r="BP99" s="12"/>
      <c r="BQ99" s="40"/>
      <c r="BR99" s="12"/>
      <c r="BS99" s="40"/>
      <c r="BU99" s="46"/>
      <c r="BV99" s="47"/>
    </row>
    <row r="100" spans="1:75" s="3" customFormat="1" hidden="1" x14ac:dyDescent="0.2">
      <c r="A100" s="8" t="s">
        <v>9</v>
      </c>
      <c r="C100" s="16">
        <f>SUM(C102:C102)</f>
        <v>328.70830399995998</v>
      </c>
      <c r="D100" s="16"/>
      <c r="E100" s="16">
        <f>BC100-C100</f>
        <v>-261.50830399995999</v>
      </c>
      <c r="F100" s="16"/>
      <c r="G100" s="16">
        <f>SUM(G102:G102)</f>
        <v>0</v>
      </c>
      <c r="H100" s="16">
        <f>SUM(H102:H102)</f>
        <v>0</v>
      </c>
      <c r="I100" s="16"/>
      <c r="J100" s="16">
        <f>SUM(J102:J102)</f>
        <v>0</v>
      </c>
      <c r="K100" s="16">
        <f>SUM(K102:K102)</f>
        <v>0</v>
      </c>
      <c r="L100" s="16"/>
      <c r="M100" s="16">
        <f>SUM(M102:M102)</f>
        <v>0</v>
      </c>
      <c r="N100" s="16">
        <f>SUM(N102:N102)</f>
        <v>0</v>
      </c>
      <c r="O100" s="16"/>
      <c r="P100" s="16">
        <f>SUM(P102:P102)</f>
        <v>0</v>
      </c>
      <c r="Q100" s="16">
        <f>SUM(Q102:Q102)</f>
        <v>0</v>
      </c>
      <c r="R100" s="16"/>
      <c r="S100" s="16">
        <f>SUM(S102:S102)</f>
        <v>67.2</v>
      </c>
      <c r="T100" s="16">
        <f>SUM(T102:T102)</f>
        <v>0</v>
      </c>
      <c r="U100" s="16"/>
      <c r="V100" s="16">
        <f>SUM(V102:V102)</f>
        <v>0</v>
      </c>
      <c r="W100" s="16">
        <f>SUM(W102:W102)</f>
        <v>0</v>
      </c>
      <c r="X100" s="16"/>
      <c r="Y100" s="16">
        <f>SUM(Y102:Y102)</f>
        <v>0</v>
      </c>
      <c r="Z100" s="16">
        <f>SUM(Z102:Z102)</f>
        <v>0</v>
      </c>
      <c r="AA100" s="16"/>
      <c r="AB100" s="16">
        <f>SUM(AB102:AB102)</f>
        <v>67.2</v>
      </c>
      <c r="AC100" s="16">
        <f>SUM(AC102:AC102)</f>
        <v>0</v>
      </c>
      <c r="AD100" s="16"/>
      <c r="AE100" s="16">
        <f>SUM(AE102:AE102)</f>
        <v>0</v>
      </c>
      <c r="AF100" s="16">
        <f>SUM(AF102:AF102)</f>
        <v>0</v>
      </c>
      <c r="AG100" s="16"/>
      <c r="AH100" s="16">
        <f>SUM(AH102:AH102)</f>
        <v>0</v>
      </c>
      <c r="AI100" s="16">
        <f>SUM(AI102:AI102)</f>
        <v>0</v>
      </c>
      <c r="AJ100" s="16"/>
      <c r="AK100" s="16">
        <f>SUM(AK102:AK102)</f>
        <v>0</v>
      </c>
      <c r="AL100" s="16">
        <f>SUM(AL102:AL102)</f>
        <v>0</v>
      </c>
      <c r="AM100" s="16"/>
      <c r="AN100" s="16">
        <f>SUM(AN102:AN102)</f>
        <v>0</v>
      </c>
      <c r="AO100" s="16">
        <f>SUM(AO102:AO102)</f>
        <v>0</v>
      </c>
      <c r="AP100" s="16"/>
      <c r="AQ100" s="16">
        <f>SUM(AQ102:AQ102)</f>
        <v>0</v>
      </c>
      <c r="AR100" s="16">
        <f>SUM(AR102:AR102)</f>
        <v>0</v>
      </c>
      <c r="AS100" s="16"/>
      <c r="AT100" s="16">
        <f>SUM(AT102:AT102)</f>
        <v>0</v>
      </c>
      <c r="AU100" s="16">
        <f>SUM(AU102:AU102)</f>
        <v>0</v>
      </c>
      <c r="AV100" s="16"/>
      <c r="AW100" s="16">
        <f>SUM(AW102:AW102)</f>
        <v>0</v>
      </c>
      <c r="AX100" s="16">
        <f>SUM(AX102:AX102)</f>
        <v>0</v>
      </c>
      <c r="AY100" s="16"/>
      <c r="AZ100" s="16">
        <f>SUM(AZ102:AZ102)</f>
        <v>0</v>
      </c>
      <c r="BA100" s="16">
        <f>SUM(BA102:BA102)</f>
        <v>0</v>
      </c>
      <c r="BB100" s="16"/>
      <c r="BC100" s="16">
        <f>SUM(BC102:BC102)</f>
        <v>67.2</v>
      </c>
      <c r="BD100" s="16">
        <f>SUM(BD102:BD102)</f>
        <v>0</v>
      </c>
      <c r="BE100" s="16"/>
      <c r="BF100" s="23"/>
      <c r="BG100" s="23"/>
      <c r="BH100" s="16"/>
      <c r="BI100" s="23"/>
      <c r="BJ100" s="16"/>
      <c r="BK100" s="16"/>
      <c r="BL100" s="33">
        <f t="shared" ref="BL100:BM105" si="21">P100+AB100+AN100</f>
        <v>67.2</v>
      </c>
      <c r="BM100" s="16">
        <f t="shared" si="21"/>
        <v>0</v>
      </c>
      <c r="BN100" s="16">
        <f t="shared" ref="BN100:BO105" si="22">AZ100</f>
        <v>0</v>
      </c>
      <c r="BO100" s="16">
        <f t="shared" si="22"/>
        <v>0</v>
      </c>
      <c r="BP100" s="16"/>
      <c r="BQ100" s="40"/>
      <c r="BR100" s="16"/>
      <c r="BS100" s="40"/>
      <c r="BU100" s="46"/>
      <c r="BV100" s="47"/>
    </row>
    <row r="101" spans="1:75" s="3" customFormat="1" hidden="1" x14ac:dyDescent="0.2">
      <c r="A101" s="26" t="s">
        <v>29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23"/>
      <c r="BG101" s="23"/>
      <c r="BH101" s="16"/>
      <c r="BI101" s="23"/>
      <c r="BJ101" s="16"/>
      <c r="BK101" s="16"/>
      <c r="BL101" s="16">
        <f t="shared" si="21"/>
        <v>0</v>
      </c>
      <c r="BM101" s="16">
        <f t="shared" si="21"/>
        <v>0</v>
      </c>
      <c r="BN101" s="16">
        <f t="shared" si="22"/>
        <v>0</v>
      </c>
      <c r="BO101" s="16">
        <f t="shared" si="22"/>
        <v>0</v>
      </c>
      <c r="BP101" s="16"/>
      <c r="BQ101" s="40"/>
      <c r="BR101" s="16"/>
      <c r="BS101" s="40"/>
      <c r="BU101" s="46"/>
      <c r="BV101" s="47"/>
    </row>
    <row r="102" spans="1:75" s="4" customFormat="1" ht="12.75" hidden="1" customHeight="1" x14ac:dyDescent="0.2">
      <c r="A102" s="25" t="s">
        <v>55</v>
      </c>
      <c r="C102" s="12">
        <v>328.70830399995998</v>
      </c>
      <c r="D102" s="12"/>
      <c r="E102" s="12">
        <f>BC102-C102</f>
        <v>-261.50830399995999</v>
      </c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34">
        <f>G102+J102+M102</f>
        <v>0</v>
      </c>
      <c r="Q102" s="34">
        <f>H102+K102+N102</f>
        <v>0</v>
      </c>
      <c r="R102" s="12"/>
      <c r="S102" s="12">
        <v>67.2</v>
      </c>
      <c r="T102" s="12"/>
      <c r="U102" s="12"/>
      <c r="V102" s="12"/>
      <c r="W102" s="12"/>
      <c r="X102" s="12"/>
      <c r="Y102" s="12"/>
      <c r="Z102" s="12"/>
      <c r="AA102" s="12"/>
      <c r="AB102" s="34">
        <f>S102+V102+Y102</f>
        <v>67.2</v>
      </c>
      <c r="AC102" s="34">
        <f>T102+W102+Z102</f>
        <v>0</v>
      </c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34">
        <f>AE102+AH102+AK102</f>
        <v>0</v>
      </c>
      <c r="AO102" s="34">
        <f>AF102+AI102+AL102</f>
        <v>0</v>
      </c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34">
        <f>AQ102+AT102+AW102</f>
        <v>0</v>
      </c>
      <c r="BA102" s="34">
        <f>AR102+AU102+AX102</f>
        <v>0</v>
      </c>
      <c r="BB102" s="12"/>
      <c r="BC102" s="12">
        <f>P102+AB102+AN102+AZ102</f>
        <v>67.2</v>
      </c>
      <c r="BD102" s="12">
        <f>Q102+AC102+AO102+BA102</f>
        <v>0</v>
      </c>
      <c r="BE102" s="12"/>
      <c r="BF102" s="24" t="s">
        <v>10</v>
      </c>
      <c r="BG102" s="24"/>
      <c r="BH102" s="12"/>
      <c r="BI102" s="24"/>
      <c r="BJ102" s="12"/>
      <c r="BK102" s="12"/>
      <c r="BL102" s="12">
        <f t="shared" si="21"/>
        <v>67.2</v>
      </c>
      <c r="BM102" s="12">
        <f t="shared" si="21"/>
        <v>0</v>
      </c>
      <c r="BN102" s="12">
        <f t="shared" si="22"/>
        <v>0</v>
      </c>
      <c r="BO102" s="12">
        <f t="shared" si="22"/>
        <v>0</v>
      </c>
      <c r="BP102" s="12"/>
      <c r="BQ102" s="40"/>
      <c r="BR102" s="12"/>
      <c r="BS102" s="40"/>
      <c r="BU102" s="47"/>
      <c r="BV102" s="47"/>
    </row>
    <row r="103" spans="1:75" s="4" customFormat="1" hidden="1" x14ac:dyDescent="0.2">
      <c r="A103" s="9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24"/>
      <c r="BG103" s="24"/>
      <c r="BH103" s="12"/>
      <c r="BI103" s="24"/>
      <c r="BJ103" s="12"/>
      <c r="BK103" s="12"/>
      <c r="BL103" s="12">
        <f t="shared" si="21"/>
        <v>0</v>
      </c>
      <c r="BM103" s="12">
        <f t="shared" si="21"/>
        <v>0</v>
      </c>
      <c r="BN103" s="12">
        <f t="shared" si="22"/>
        <v>0</v>
      </c>
      <c r="BO103" s="12">
        <f t="shared" si="22"/>
        <v>0</v>
      </c>
      <c r="BP103" s="12"/>
      <c r="BQ103" s="40"/>
      <c r="BR103" s="12"/>
      <c r="BS103" s="40"/>
      <c r="BU103" s="46"/>
      <c r="BV103" s="47"/>
    </row>
    <row r="104" spans="1:75" s="3" customFormat="1" hidden="1" x14ac:dyDescent="0.2">
      <c r="A104" s="8" t="s">
        <v>7</v>
      </c>
      <c r="C104" s="16" t="e">
        <f>SUM(#REF!)-#REF!+SUM(C106:C107)</f>
        <v>#REF!</v>
      </c>
      <c r="D104" s="16"/>
      <c r="E104" s="16" t="e">
        <f>BC104-C104</f>
        <v>#REF!</v>
      </c>
      <c r="F104" s="16"/>
      <c r="G104" s="16">
        <f>SUM(G106:G107)</f>
        <v>0</v>
      </c>
      <c r="H104" s="16">
        <f>SUM(H106:H107)</f>
        <v>0</v>
      </c>
      <c r="I104" s="16"/>
      <c r="J104" s="16">
        <f>SUM(J106:J107)</f>
        <v>0</v>
      </c>
      <c r="K104" s="16">
        <f>SUM(K106:K107)</f>
        <v>0</v>
      </c>
      <c r="L104" s="16"/>
      <c r="M104" s="16">
        <f>SUM(M106:M107)</f>
        <v>659.8</v>
      </c>
      <c r="N104" s="16">
        <f>SUM(N106:N107)</f>
        <v>0</v>
      </c>
      <c r="O104" s="16"/>
      <c r="P104" s="16">
        <f>SUM(P106:P107)</f>
        <v>659.8</v>
      </c>
      <c r="Q104" s="16">
        <f>SUM(Q106:Q107)</f>
        <v>0</v>
      </c>
      <c r="R104" s="16"/>
      <c r="S104" s="16">
        <f>SUM(S106:S107)</f>
        <v>0</v>
      </c>
      <c r="T104" s="16">
        <f>SUM(T106:T107)</f>
        <v>0</v>
      </c>
      <c r="U104" s="16"/>
      <c r="V104" s="16">
        <f>SUM(V106:V107)</f>
        <v>0</v>
      </c>
      <c r="W104" s="16">
        <f>SUM(W106:W107)</f>
        <v>0</v>
      </c>
      <c r="X104" s="16"/>
      <c r="Y104" s="16">
        <f>SUM(Y106:Y107)</f>
        <v>0</v>
      </c>
      <c r="Z104" s="16">
        <f>SUM(Z106:Z107)</f>
        <v>0</v>
      </c>
      <c r="AA104" s="16"/>
      <c r="AB104" s="16">
        <f>SUM(AB106:AB107)</f>
        <v>0</v>
      </c>
      <c r="AC104" s="16">
        <f>SUM(AC106:AC107)</f>
        <v>0</v>
      </c>
      <c r="AD104" s="16"/>
      <c r="AE104" s="16">
        <f>SUM(AE106:AE107)</f>
        <v>0</v>
      </c>
      <c r="AF104" s="16">
        <f>SUM(AF106:AF107)</f>
        <v>0</v>
      </c>
      <c r="AG104" s="16"/>
      <c r="AH104" s="16">
        <f>SUM(AH106:AH107)</f>
        <v>0</v>
      </c>
      <c r="AI104" s="16">
        <f>SUM(AI106:AI107)</f>
        <v>0</v>
      </c>
      <c r="AJ104" s="16"/>
      <c r="AK104" s="16">
        <f>SUM(AK106:AK107)</f>
        <v>0</v>
      </c>
      <c r="AL104" s="16">
        <f>SUM(AL106:AL107)</f>
        <v>0</v>
      </c>
      <c r="AM104" s="16"/>
      <c r="AN104" s="16">
        <f>SUM(AN106:AN107)</f>
        <v>0</v>
      </c>
      <c r="AO104" s="16">
        <f>SUM(AO106:AO107)</f>
        <v>0</v>
      </c>
      <c r="AP104" s="16"/>
      <c r="AQ104" s="16">
        <f>SUM(AQ106:AQ107)</f>
        <v>0</v>
      </c>
      <c r="AR104" s="16">
        <f>SUM(AR106:AR107)</f>
        <v>0</v>
      </c>
      <c r="AS104" s="16"/>
      <c r="AT104" s="16">
        <f>SUM(AT106:AT107)</f>
        <v>0</v>
      </c>
      <c r="AU104" s="16">
        <f>SUM(AU106:AU107)</f>
        <v>0</v>
      </c>
      <c r="AV104" s="16"/>
      <c r="AW104" s="16">
        <f>SUM(AW106:AW107)</f>
        <v>0</v>
      </c>
      <c r="AX104" s="16">
        <f>SUM(AX106:AX107)</f>
        <v>0</v>
      </c>
      <c r="AY104" s="16"/>
      <c r="AZ104" s="16">
        <f>SUM(AZ106:AZ107)</f>
        <v>0</v>
      </c>
      <c r="BA104" s="16">
        <f>SUM(BA106:BA107)</f>
        <v>0</v>
      </c>
      <c r="BB104" s="16"/>
      <c r="BC104" s="16">
        <f>SUM(BC106:BC107)</f>
        <v>659.8</v>
      </c>
      <c r="BD104" s="16">
        <f>SUM(BD106:BD107)</f>
        <v>0</v>
      </c>
      <c r="BE104" s="16"/>
      <c r="BF104" s="24"/>
      <c r="BG104" s="24"/>
      <c r="BH104" s="16"/>
      <c r="BI104" s="24"/>
      <c r="BJ104" s="16"/>
      <c r="BK104" s="16"/>
      <c r="BL104" s="16">
        <f t="shared" si="21"/>
        <v>659.8</v>
      </c>
      <c r="BM104" s="16">
        <f t="shared" si="21"/>
        <v>0</v>
      </c>
      <c r="BN104" s="16">
        <f t="shared" si="22"/>
        <v>0</v>
      </c>
      <c r="BO104" s="16">
        <f t="shared" si="22"/>
        <v>0</v>
      </c>
      <c r="BP104" s="16"/>
      <c r="BQ104" s="16">
        <f>SUM(BQ106:BQ107)</f>
        <v>27730</v>
      </c>
      <c r="BR104" s="16"/>
      <c r="BS104" s="16" t="e">
        <f>SUM(BS106:BS107)</f>
        <v>#REF!</v>
      </c>
      <c r="BU104" s="46"/>
      <c r="BV104" s="47"/>
    </row>
    <row r="105" spans="1:75" s="3" customFormat="1" hidden="1" x14ac:dyDescent="0.2">
      <c r="A105" s="26" t="s">
        <v>29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23"/>
      <c r="BG105" s="23"/>
      <c r="BH105" s="16"/>
      <c r="BI105" s="23"/>
      <c r="BJ105" s="16"/>
      <c r="BK105" s="16"/>
      <c r="BL105" s="16">
        <f t="shared" si="21"/>
        <v>0</v>
      </c>
      <c r="BM105" s="16">
        <f t="shared" si="21"/>
        <v>0</v>
      </c>
      <c r="BN105" s="16">
        <f t="shared" si="22"/>
        <v>0</v>
      </c>
      <c r="BO105" s="16">
        <f t="shared" si="22"/>
        <v>0</v>
      </c>
      <c r="BP105" s="16"/>
      <c r="BQ105" s="40"/>
      <c r="BR105" s="16"/>
      <c r="BS105" s="40"/>
      <c r="BU105" s="46"/>
      <c r="BV105" s="47"/>
    </row>
    <row r="106" spans="1:75" s="3" customFormat="1" hidden="1" x14ac:dyDescent="0.2">
      <c r="A106" s="25" t="s">
        <v>62</v>
      </c>
      <c r="C106" s="34">
        <v>10075.076000000001</v>
      </c>
      <c r="D106" s="34"/>
      <c r="E106" s="12">
        <f>BC106-C106</f>
        <v>-9415.2760000000017</v>
      </c>
      <c r="F106" s="34"/>
      <c r="G106" s="34"/>
      <c r="H106" s="34"/>
      <c r="I106" s="34"/>
      <c r="J106" s="34"/>
      <c r="K106" s="34"/>
      <c r="L106" s="34"/>
      <c r="M106" s="34">
        <v>659.8</v>
      </c>
      <c r="N106" s="34"/>
      <c r="O106" s="34"/>
      <c r="P106" s="34">
        <f>G106+J106+M106</f>
        <v>659.8</v>
      </c>
      <c r="Q106" s="34">
        <f>H106+K106+N106</f>
        <v>0</v>
      </c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>
        <f>S106+V106+Y106</f>
        <v>0</v>
      </c>
      <c r="AC106" s="34">
        <f>T106+W106+Z106</f>
        <v>0</v>
      </c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>
        <f>AE106+AH106+AK106</f>
        <v>0</v>
      </c>
      <c r="AO106" s="34">
        <f>AF106+AI106+AL106</f>
        <v>0</v>
      </c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>
        <f>AQ106+AT106+AW106</f>
        <v>0</v>
      </c>
      <c r="BA106" s="34">
        <f>AR106+AU106+AX106</f>
        <v>0</v>
      </c>
      <c r="BB106" s="34"/>
      <c r="BC106" s="12">
        <f>P106+AB106+AN106+AZ106</f>
        <v>659.8</v>
      </c>
      <c r="BD106" s="12">
        <f>Q106+AC106+AO106+BA106</f>
        <v>0</v>
      </c>
      <c r="BE106" s="34"/>
      <c r="BF106" s="24" t="s">
        <v>10</v>
      </c>
      <c r="BG106" s="24"/>
      <c r="BH106" s="16"/>
      <c r="BI106" s="24"/>
      <c r="BJ106" s="16"/>
      <c r="BK106" s="16"/>
      <c r="BL106" s="16"/>
      <c r="BM106" s="16"/>
      <c r="BN106" s="16"/>
      <c r="BO106" s="16"/>
      <c r="BP106" s="34"/>
      <c r="BQ106" s="40">
        <f>10000*1.18</f>
        <v>11800</v>
      </c>
      <c r="BR106" s="34"/>
      <c r="BS106" s="41">
        <f>BQ106-BC106</f>
        <v>11140.2</v>
      </c>
      <c r="BU106" s="46"/>
      <c r="BV106" s="47"/>
    </row>
    <row r="107" spans="1:75" s="3" customFormat="1" hidden="1" x14ac:dyDescent="0.2">
      <c r="A107" s="9"/>
      <c r="C107" s="34">
        <v>2684.1</v>
      </c>
      <c r="D107" s="34"/>
      <c r="E107" s="12">
        <f>BC107-C107</f>
        <v>-2684.1</v>
      </c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12">
        <f>AR107+AU107+AX107</f>
        <v>0</v>
      </c>
      <c r="BB107" s="34"/>
      <c r="BC107" s="12"/>
      <c r="BD107" s="12">
        <f>Q107+AC107+AO107+BA107</f>
        <v>0</v>
      </c>
      <c r="BE107" s="34"/>
      <c r="BF107" s="24"/>
      <c r="BG107" s="24"/>
      <c r="BH107" s="16"/>
      <c r="BI107" s="24"/>
      <c r="BJ107" s="16"/>
      <c r="BK107" s="16"/>
      <c r="BL107" s="16"/>
      <c r="BM107" s="16"/>
      <c r="BN107" s="16"/>
      <c r="BO107" s="16"/>
      <c r="BP107" s="34"/>
      <c r="BQ107" s="40">
        <f>13500*1.18</f>
        <v>15930</v>
      </c>
      <c r="BR107" s="34"/>
      <c r="BS107" s="41" t="e">
        <f>BQ107-BC107-#REF!-#REF!</f>
        <v>#REF!</v>
      </c>
      <c r="BU107" s="46"/>
      <c r="BV107" s="47"/>
    </row>
    <row r="108" spans="1:75" s="3" customFormat="1" hidden="1" x14ac:dyDescent="0.2">
      <c r="A108" s="8" t="s">
        <v>6</v>
      </c>
      <c r="C108" s="16">
        <f>SUM(C109:C110)</f>
        <v>1388</v>
      </c>
      <c r="D108" s="16"/>
      <c r="E108" s="16">
        <f>BC108-C108</f>
        <v>-1388</v>
      </c>
      <c r="F108" s="16"/>
      <c r="G108" s="16">
        <f>SUM(G110:G111)</f>
        <v>0</v>
      </c>
      <c r="H108" s="16">
        <f>SUM(H109:H110)</f>
        <v>0</v>
      </c>
      <c r="I108" s="16"/>
      <c r="J108" s="16">
        <f>SUM(J110:J111)</f>
        <v>0</v>
      </c>
      <c r="K108" s="16">
        <f>SUM(K109:K110)</f>
        <v>0</v>
      </c>
      <c r="L108" s="16"/>
      <c r="M108" s="16">
        <f>SUM(M110:M111)</f>
        <v>0</v>
      </c>
      <c r="N108" s="16">
        <f>SUM(N109:N110)</f>
        <v>0</v>
      </c>
      <c r="O108" s="16"/>
      <c r="P108" s="16">
        <f>SUM(P110:P111)</f>
        <v>0</v>
      </c>
      <c r="Q108" s="16">
        <f>SUM(Q109:Q110)</f>
        <v>0</v>
      </c>
      <c r="R108" s="16"/>
      <c r="S108" s="16">
        <f>SUM(S110:S111)</f>
        <v>0</v>
      </c>
      <c r="T108" s="16">
        <f>SUM(T109:T110)</f>
        <v>0</v>
      </c>
      <c r="U108" s="16"/>
      <c r="V108" s="16">
        <f>SUM(V110:V111)</f>
        <v>0</v>
      </c>
      <c r="W108" s="16">
        <f>SUM(W109:W110)</f>
        <v>0</v>
      </c>
      <c r="X108" s="16"/>
      <c r="Y108" s="16">
        <f>SUM(Y110:Y111)</f>
        <v>0</v>
      </c>
      <c r="Z108" s="16">
        <f>SUM(Z109:Z110)</f>
        <v>0</v>
      </c>
      <c r="AA108" s="16"/>
      <c r="AB108" s="16">
        <f>SUM(AB110:AB111)</f>
        <v>0</v>
      </c>
      <c r="AC108" s="16">
        <f>SUM(AC109:AC110)</f>
        <v>0</v>
      </c>
      <c r="AD108" s="16"/>
      <c r="AE108" s="16">
        <f>SUM(AE110:AE111)</f>
        <v>0</v>
      </c>
      <c r="AF108" s="16">
        <f>SUM(AF109:AF110)</f>
        <v>0</v>
      </c>
      <c r="AG108" s="16"/>
      <c r="AH108" s="16">
        <f>SUM(AH110:AH111)</f>
        <v>0</v>
      </c>
      <c r="AI108" s="16">
        <f>SUM(AI109:AI110)</f>
        <v>0</v>
      </c>
      <c r="AJ108" s="16"/>
      <c r="AK108" s="16">
        <f>SUM(AK110:AK111)</f>
        <v>0</v>
      </c>
      <c r="AL108" s="16">
        <f>SUM(AL109:AL110)</f>
        <v>0</v>
      </c>
      <c r="AM108" s="16"/>
      <c r="AN108" s="16">
        <f>SUM(AN110:AN111)</f>
        <v>0</v>
      </c>
      <c r="AO108" s="16">
        <f>SUM(AO109:AO110)</f>
        <v>0</v>
      </c>
      <c r="AP108" s="16"/>
      <c r="AQ108" s="16">
        <f>SUM(AQ110:AQ111)</f>
        <v>0</v>
      </c>
      <c r="AR108" s="16">
        <f>SUM(AR109:AR110)</f>
        <v>0</v>
      </c>
      <c r="AS108" s="16"/>
      <c r="AT108" s="16">
        <f>SUM(AT110:AT111)</f>
        <v>0</v>
      </c>
      <c r="AU108" s="16">
        <f>SUM(AU109:AU110)</f>
        <v>0</v>
      </c>
      <c r="AV108" s="16"/>
      <c r="AW108" s="16">
        <f>SUM(AW110:AW111)</f>
        <v>0</v>
      </c>
      <c r="AX108" s="16">
        <f>SUM(AX109:AX110)</f>
        <v>0</v>
      </c>
      <c r="AY108" s="16"/>
      <c r="AZ108" s="16">
        <f>SUM(AZ110:AZ111)</f>
        <v>0</v>
      </c>
      <c r="BA108" s="16">
        <f>SUM(BA109:BA110)</f>
        <v>0</v>
      </c>
      <c r="BB108" s="16"/>
      <c r="BC108" s="16">
        <f>SUM(BC110:BC111)</f>
        <v>0</v>
      </c>
      <c r="BD108" s="16">
        <f>SUM(BD109:BD110)</f>
        <v>0</v>
      </c>
      <c r="BE108" s="16"/>
      <c r="BF108" s="24"/>
      <c r="BG108" s="24"/>
      <c r="BH108" s="16"/>
      <c r="BI108" s="24"/>
      <c r="BJ108" s="16"/>
      <c r="BK108" s="16"/>
      <c r="BL108" s="16">
        <f>P108+AB108+AN108</f>
        <v>0</v>
      </c>
      <c r="BM108" s="16">
        <f>Q108+AC108+AO108</f>
        <v>0</v>
      </c>
      <c r="BN108" s="16">
        <f>AZ108</f>
        <v>0</v>
      </c>
      <c r="BO108" s="16">
        <f>BA108</f>
        <v>0</v>
      </c>
      <c r="BP108" s="16"/>
      <c r="BQ108" s="16">
        <f>SUM(BQ109:BQ110)</f>
        <v>1156.3999999999999</v>
      </c>
      <c r="BR108" s="16"/>
      <c r="BS108" s="16">
        <f>SUM(BS109:BS110)</f>
        <v>1156.3999999999999</v>
      </c>
      <c r="BU108" s="46"/>
      <c r="BV108" s="47"/>
    </row>
    <row r="109" spans="1:75" s="3" customFormat="1" hidden="1" x14ac:dyDescent="0.2">
      <c r="A109" s="26" t="s">
        <v>29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24"/>
      <c r="BG109" s="24"/>
      <c r="BH109" s="16"/>
      <c r="BI109" s="24"/>
      <c r="BJ109" s="16"/>
      <c r="BK109" s="16"/>
      <c r="BL109" s="16">
        <f>P109+AB109+AN109</f>
        <v>0</v>
      </c>
      <c r="BM109" s="16">
        <f>Q109+AC109+AO109</f>
        <v>0</v>
      </c>
      <c r="BN109" s="16">
        <f>AZ109</f>
        <v>0</v>
      </c>
      <c r="BO109" s="16">
        <f>BA109</f>
        <v>0</v>
      </c>
      <c r="BP109" s="16"/>
      <c r="BQ109" s="40"/>
      <c r="BR109" s="16"/>
      <c r="BS109" s="40"/>
      <c r="BU109" s="46"/>
      <c r="BV109" s="47"/>
    </row>
    <row r="110" spans="1:75" s="36" customFormat="1" hidden="1" x14ac:dyDescent="0.2">
      <c r="A110" s="35"/>
      <c r="C110" s="34">
        <v>1388</v>
      </c>
      <c r="D110" s="34"/>
      <c r="E110" s="34">
        <f>BC110-C110</f>
        <v>-1388</v>
      </c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>
        <f>G110+J110+M110</f>
        <v>0</v>
      </c>
      <c r="Q110" s="34">
        <f>H110+K110+N110</f>
        <v>0</v>
      </c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>
        <f>S110+V110+Y110</f>
        <v>0</v>
      </c>
      <c r="AC110" s="34">
        <f>T110+W110+Z110</f>
        <v>0</v>
      </c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>
        <f>AE110+AH110+AK110</f>
        <v>0</v>
      </c>
      <c r="AO110" s="34">
        <f>AF110+AI110+AL110</f>
        <v>0</v>
      </c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>
        <f>AQ110+AT110+AW110</f>
        <v>0</v>
      </c>
      <c r="BA110" s="34">
        <f>AR110+AU110+AX110</f>
        <v>0</v>
      </c>
      <c r="BB110" s="34"/>
      <c r="BC110" s="34">
        <f>P110+AB110+AN110+AZ110</f>
        <v>0</v>
      </c>
      <c r="BD110" s="34">
        <f>Q110+AC110+AO110+BA110</f>
        <v>0</v>
      </c>
      <c r="BE110" s="34"/>
      <c r="BF110" s="24"/>
      <c r="BG110" s="37"/>
      <c r="BH110" s="34"/>
      <c r="BI110" s="37"/>
      <c r="BJ110" s="34"/>
      <c r="BK110" s="34"/>
      <c r="BL110" s="34"/>
      <c r="BM110" s="34"/>
      <c r="BN110" s="34"/>
      <c r="BO110" s="34"/>
      <c r="BP110" s="34"/>
      <c r="BQ110" s="40">
        <f>980*1.18</f>
        <v>1156.3999999999999</v>
      </c>
      <c r="BR110" s="34"/>
      <c r="BS110" s="41">
        <f>BQ110-BC110</f>
        <v>1156.3999999999999</v>
      </c>
      <c r="BU110" s="46"/>
      <c r="BV110" s="47"/>
    </row>
    <row r="111" spans="1:75" s="11" customFormat="1" hidden="1" x14ac:dyDescent="0.2">
      <c r="A111" s="25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24"/>
      <c r="BG111" s="24"/>
      <c r="BH111" s="12"/>
      <c r="BJ111" s="12"/>
      <c r="BK111" s="12"/>
      <c r="BL111" s="12"/>
      <c r="BM111" s="12"/>
      <c r="BN111" s="12"/>
      <c r="BO111" s="12"/>
      <c r="BP111" s="12"/>
      <c r="BQ111" s="37"/>
      <c r="BR111" s="12"/>
      <c r="BS111" s="37"/>
      <c r="BU111" s="46"/>
      <c r="BV111" s="47"/>
    </row>
    <row r="112" spans="1:75" s="3" customFormat="1" hidden="1" x14ac:dyDescent="0.2">
      <c r="A112" s="8" t="s">
        <v>8</v>
      </c>
      <c r="C112" s="16" t="e">
        <f>SUM(C114:C145)</f>
        <v>#REF!</v>
      </c>
      <c r="D112" s="16"/>
      <c r="E112" s="16" t="e">
        <f>SUM(E114:E145)</f>
        <v>#REF!</v>
      </c>
      <c r="F112" s="16"/>
      <c r="G112" s="16">
        <f>SUM(G114)</f>
        <v>0</v>
      </c>
      <c r="H112" s="16" t="e">
        <f>SUM(H114:H145)</f>
        <v>#REF!</v>
      </c>
      <c r="I112" s="16"/>
      <c r="J112" s="16">
        <f>SUM(J114)</f>
        <v>0</v>
      </c>
      <c r="K112" s="16" t="e">
        <f>SUM(K114:K145)</f>
        <v>#REF!</v>
      </c>
      <c r="L112" s="16"/>
      <c r="M112" s="16">
        <f>SUM(M114)</f>
        <v>0</v>
      </c>
      <c r="N112" s="16" t="e">
        <f>SUM(N114:N145)</f>
        <v>#REF!</v>
      </c>
      <c r="O112" s="16"/>
      <c r="P112" s="16">
        <f>SUM(P114)</f>
        <v>0</v>
      </c>
      <c r="Q112" s="16" t="e">
        <f>SUM(Q114:Q145)</f>
        <v>#REF!</v>
      </c>
      <c r="R112" s="16"/>
      <c r="S112" s="16">
        <f>SUM(S114)</f>
        <v>0</v>
      </c>
      <c r="T112" s="16" t="e">
        <f>SUM(T114:T145)</f>
        <v>#REF!</v>
      </c>
      <c r="U112" s="16"/>
      <c r="V112" s="16">
        <f>SUM(V114)</f>
        <v>0</v>
      </c>
      <c r="W112" s="16" t="e">
        <f>SUM(W114:W145)</f>
        <v>#REF!</v>
      </c>
      <c r="X112" s="16"/>
      <c r="Y112" s="16">
        <f>SUM(Y114)</f>
        <v>0</v>
      </c>
      <c r="Z112" s="16" t="e">
        <f>SUM(Z114:Z145)</f>
        <v>#REF!</v>
      </c>
      <c r="AA112" s="16"/>
      <c r="AB112" s="16">
        <f>SUM(AB114)</f>
        <v>0</v>
      </c>
      <c r="AC112" s="16" t="e">
        <f>SUM(AC114:AC145)</f>
        <v>#REF!</v>
      </c>
      <c r="AD112" s="16"/>
      <c r="AE112" s="16">
        <f>SUM(AE114)</f>
        <v>0</v>
      </c>
      <c r="AF112" s="16" t="e">
        <f>SUM(AF114:AF145)</f>
        <v>#REF!</v>
      </c>
      <c r="AG112" s="16"/>
      <c r="AH112" s="16">
        <f>SUM(AH114)</f>
        <v>0</v>
      </c>
      <c r="AI112" s="16" t="e">
        <f>SUM(AI114:AI145)</f>
        <v>#REF!</v>
      </c>
      <c r="AJ112" s="16"/>
      <c r="AK112" s="16">
        <f>SUM(AK114)</f>
        <v>0</v>
      </c>
      <c r="AL112" s="16" t="e">
        <f>SUM(AL114:AL145)</f>
        <v>#REF!</v>
      </c>
      <c r="AM112" s="16"/>
      <c r="AN112" s="16">
        <f>SUM(AN114)</f>
        <v>0</v>
      </c>
      <c r="AO112" s="16" t="e">
        <f>SUM(AO114:AO145)</f>
        <v>#REF!</v>
      </c>
      <c r="AP112" s="16"/>
      <c r="AQ112" s="16">
        <f>SUM(AQ114)</f>
        <v>0</v>
      </c>
      <c r="AR112" s="16" t="e">
        <f>SUM(AR114:AR145)</f>
        <v>#REF!</v>
      </c>
      <c r="AS112" s="16"/>
      <c r="AT112" s="16">
        <f>SUM(AT114)</f>
        <v>0</v>
      </c>
      <c r="AU112" s="16" t="e">
        <f>SUM(AU114:AU145)</f>
        <v>#REF!</v>
      </c>
      <c r="AV112" s="16"/>
      <c r="AW112" s="16">
        <f>SUM(AW114)</f>
        <v>0</v>
      </c>
      <c r="AX112" s="16" t="e">
        <f>SUM(AX114:AX145)</f>
        <v>#REF!</v>
      </c>
      <c r="AY112" s="16"/>
      <c r="AZ112" s="16">
        <f>SUM(AZ114)</f>
        <v>0</v>
      </c>
      <c r="BA112" s="16" t="e">
        <f>SUM(BA114:BA145)</f>
        <v>#REF!</v>
      </c>
      <c r="BB112" s="16"/>
      <c r="BC112" s="16">
        <f>SUM(BC114)</f>
        <v>0</v>
      </c>
      <c r="BD112" s="16" t="e">
        <f>SUM(BD114:BD145)</f>
        <v>#REF!</v>
      </c>
      <c r="BE112" s="16"/>
      <c r="BF112" s="23"/>
      <c r="BG112" s="23"/>
      <c r="BH112" s="16"/>
      <c r="BI112" s="23"/>
      <c r="BJ112" s="16"/>
      <c r="BK112" s="16"/>
      <c r="BL112" s="16">
        <f t="shared" ref="BL112:BM114" si="23">P112+AB112+AN112</f>
        <v>0</v>
      </c>
      <c r="BM112" s="16" t="e">
        <f t="shared" si="23"/>
        <v>#REF!</v>
      </c>
      <c r="BN112" s="16">
        <f t="shared" ref="BN112:BO114" si="24">AZ112</f>
        <v>0</v>
      </c>
      <c r="BO112" s="16" t="e">
        <f t="shared" si="24"/>
        <v>#REF!</v>
      </c>
      <c r="BP112" s="16"/>
      <c r="BQ112" s="16" t="e">
        <f>SUM(BQ114:BQ145)</f>
        <v>#REF!</v>
      </c>
      <c r="BR112" s="16"/>
      <c r="BS112" s="16" t="e">
        <f>SUM(BS114:BS145)</f>
        <v>#REF!</v>
      </c>
      <c r="BU112" s="46"/>
      <c r="BV112" s="47"/>
    </row>
    <row r="113" spans="1:75" s="3" customFormat="1" hidden="1" x14ac:dyDescent="0.2">
      <c r="A113" s="26" t="s">
        <v>29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23"/>
      <c r="BG113" s="23"/>
      <c r="BH113" s="16"/>
      <c r="BI113" s="23"/>
      <c r="BJ113" s="16"/>
      <c r="BK113" s="16"/>
      <c r="BL113" s="16">
        <f t="shared" si="23"/>
        <v>0</v>
      </c>
      <c r="BM113" s="16">
        <f t="shared" si="23"/>
        <v>0</v>
      </c>
      <c r="BN113" s="16">
        <f t="shared" si="24"/>
        <v>0</v>
      </c>
      <c r="BO113" s="16">
        <f t="shared" si="24"/>
        <v>0</v>
      </c>
      <c r="BP113" s="16"/>
      <c r="BQ113" s="40"/>
      <c r="BR113" s="16"/>
      <c r="BS113" s="40"/>
      <c r="BU113" s="46"/>
      <c r="BV113" s="47"/>
    </row>
    <row r="114" spans="1:75" hidden="1" x14ac:dyDescent="0.2">
      <c r="A114" s="25" t="s">
        <v>16</v>
      </c>
      <c r="C114" s="12">
        <v>45297.267699999997</v>
      </c>
      <c r="E114" s="12">
        <f>BC114-C114</f>
        <v>-45297.267699999997</v>
      </c>
      <c r="G114" s="12"/>
      <c r="H114" s="12"/>
      <c r="J114" s="12"/>
      <c r="K114" s="12"/>
      <c r="M114" s="12"/>
      <c r="N114" s="12"/>
      <c r="P114" s="34">
        <f>G114+J114+M114</f>
        <v>0</v>
      </c>
      <c r="Q114" s="34">
        <f>H114+K114+N114</f>
        <v>0</v>
      </c>
      <c r="S114" s="12"/>
      <c r="T114" s="12"/>
      <c r="V114" s="12"/>
      <c r="W114" s="12"/>
      <c r="Y114" s="12"/>
      <c r="Z114" s="12"/>
      <c r="AB114" s="34">
        <f>S114+V114+Y114</f>
        <v>0</v>
      </c>
      <c r="AC114" s="34">
        <f>T114+W114+Z114</f>
        <v>0</v>
      </c>
      <c r="AE114" s="12"/>
      <c r="AF114" s="12"/>
      <c r="AH114" s="12"/>
      <c r="AI114" s="12"/>
      <c r="AK114" s="12"/>
      <c r="AL114" s="12"/>
      <c r="AN114" s="34">
        <f>AE114+AH114+AK114</f>
        <v>0</v>
      </c>
      <c r="AO114" s="34">
        <f>AF114+AI114+AL114</f>
        <v>0</v>
      </c>
      <c r="AQ114" s="12"/>
      <c r="AR114" s="12"/>
      <c r="AT114" s="12"/>
      <c r="AU114" s="12"/>
      <c r="AW114" s="12"/>
      <c r="AX114" s="12"/>
      <c r="AZ114" s="34">
        <f>AQ114+AT114+AW114</f>
        <v>0</v>
      </c>
      <c r="BA114" s="34">
        <f>AR114+AU114+AX114</f>
        <v>0</v>
      </c>
      <c r="BC114" s="12">
        <f>P114+AB114+AN114+AZ114</f>
        <v>0</v>
      </c>
      <c r="BD114" s="17">
        <f>Q114+AC114+AO114+BA114</f>
        <v>0</v>
      </c>
      <c r="BI114" s="11"/>
      <c r="BL114" s="17">
        <f t="shared" si="23"/>
        <v>0</v>
      </c>
      <c r="BM114" s="17">
        <f t="shared" si="23"/>
        <v>0</v>
      </c>
      <c r="BN114" s="32">
        <f t="shared" si="24"/>
        <v>0</v>
      </c>
      <c r="BO114" s="32">
        <f t="shared" si="24"/>
        <v>0</v>
      </c>
      <c r="BT114"/>
      <c r="BU114" s="46"/>
      <c r="BV114" s="47"/>
    </row>
    <row r="115" spans="1:75" s="4" customFormat="1" hidden="1" x14ac:dyDescent="0.2">
      <c r="A115" s="7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24"/>
      <c r="BG115" s="24"/>
      <c r="BH115" s="12"/>
      <c r="BI115" s="24"/>
      <c r="BJ115" s="12"/>
      <c r="BK115" s="12"/>
      <c r="BL115" s="12"/>
      <c r="BM115" s="12"/>
      <c r="BN115" s="12"/>
      <c r="BO115" s="12"/>
      <c r="BP115" s="12"/>
      <c r="BQ115" s="40"/>
      <c r="BR115" s="12"/>
      <c r="BS115" s="40"/>
      <c r="BU115" s="47"/>
      <c r="BV115" s="47"/>
    </row>
    <row r="116" spans="1:75" s="4" customFormat="1" hidden="1" x14ac:dyDescent="0.2">
      <c r="A116" s="7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24"/>
      <c r="BG116" s="24"/>
      <c r="BH116" s="12"/>
      <c r="BI116" s="24"/>
      <c r="BJ116" s="12"/>
      <c r="BK116" s="12"/>
      <c r="BL116" s="12"/>
      <c r="BM116" s="12"/>
      <c r="BN116" s="12"/>
      <c r="BO116" s="12"/>
      <c r="BP116" s="12"/>
      <c r="BQ116" s="40"/>
      <c r="BR116" s="12"/>
      <c r="BS116" s="40"/>
      <c r="BU116" s="47"/>
      <c r="BV116" s="47"/>
    </row>
    <row r="117" spans="1:75" s="4" customFormat="1" hidden="1" x14ac:dyDescent="0.2">
      <c r="A117" s="26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24"/>
      <c r="BG117" s="24"/>
      <c r="BH117" s="12"/>
      <c r="BI117" s="24"/>
      <c r="BJ117" s="12"/>
      <c r="BK117" s="12"/>
      <c r="BL117" s="12"/>
      <c r="BM117" s="12"/>
      <c r="BN117" s="12"/>
      <c r="BO117" s="12"/>
      <c r="BP117" s="12"/>
      <c r="BQ117" s="40"/>
      <c r="BR117" s="12"/>
      <c r="BS117" s="40"/>
      <c r="BU117" s="47"/>
      <c r="BV117" s="47"/>
    </row>
    <row r="118" spans="1:75" s="1" customFormat="1" hidden="1" x14ac:dyDescent="0.2">
      <c r="A118" s="55" t="s">
        <v>60</v>
      </c>
      <c r="B118" s="56"/>
      <c r="C118" s="57">
        <f>C124</f>
        <v>0</v>
      </c>
      <c r="D118" s="57"/>
      <c r="E118" s="57">
        <f>BC118-C118</f>
        <v>34737.126440677966</v>
      </c>
      <c r="F118" s="57"/>
      <c r="G118" s="57">
        <f>G119+G125</f>
        <v>0</v>
      </c>
      <c r="H118" s="57" t="e">
        <f>SUM(H124:H130)</f>
        <v>#REF!</v>
      </c>
      <c r="I118" s="16"/>
      <c r="J118" s="57">
        <f>J119+J125</f>
        <v>0</v>
      </c>
      <c r="K118" s="57" t="e">
        <f>SUM(K124:K130)</f>
        <v>#REF!</v>
      </c>
      <c r="L118" s="16"/>
      <c r="M118" s="57">
        <f>M119+M125</f>
        <v>0</v>
      </c>
      <c r="N118" s="57" t="e">
        <f>SUM(N124:N130)</f>
        <v>#REF!</v>
      </c>
      <c r="O118" s="16"/>
      <c r="P118" s="57">
        <f>P119+P125</f>
        <v>0</v>
      </c>
      <c r="Q118" s="57" t="e">
        <f>SUM(Q124:Q130)</f>
        <v>#REF!</v>
      </c>
      <c r="R118" s="16"/>
      <c r="S118" s="57">
        <f>S119+S125</f>
        <v>0</v>
      </c>
      <c r="T118" s="57" t="e">
        <f>SUM(T124:T130)</f>
        <v>#REF!</v>
      </c>
      <c r="U118" s="16"/>
      <c r="V118" s="57">
        <f>V119+V125</f>
        <v>0</v>
      </c>
      <c r="W118" s="57" t="e">
        <f>SUM(W124:W130)</f>
        <v>#REF!</v>
      </c>
      <c r="X118" s="16"/>
      <c r="Y118" s="57">
        <f>Y119+Y125</f>
        <v>0</v>
      </c>
      <c r="Z118" s="57" t="e">
        <f>SUM(Z124:Z130)</f>
        <v>#REF!</v>
      </c>
      <c r="AA118" s="16"/>
      <c r="AB118" s="57">
        <f>AB119+AB125</f>
        <v>0</v>
      </c>
      <c r="AC118" s="57" t="e">
        <f>SUM(AC124:AC130)</f>
        <v>#REF!</v>
      </c>
      <c r="AD118" s="16"/>
      <c r="AE118" s="57">
        <f>AE119+AE125</f>
        <v>0</v>
      </c>
      <c r="AF118" s="57" t="e">
        <f>SUM(AF124:AF130)</f>
        <v>#REF!</v>
      </c>
      <c r="AG118" s="16"/>
      <c r="AH118" s="57">
        <f>AH119+AH125</f>
        <v>0</v>
      </c>
      <c r="AI118" s="57" t="e">
        <f>SUM(AI124:AI130)</f>
        <v>#REF!</v>
      </c>
      <c r="AJ118" s="16"/>
      <c r="AK118" s="57">
        <f>AK119+AK125</f>
        <v>2018.7164406779641</v>
      </c>
      <c r="AL118" s="57" t="e">
        <f>SUM(AL124:AL130)</f>
        <v>#REF!</v>
      </c>
      <c r="AM118" s="16"/>
      <c r="AN118" s="57">
        <f>AN119+AN125</f>
        <v>2018.7164406779641</v>
      </c>
      <c r="AO118" s="57" t="e">
        <f>SUM(AO124:AO130)</f>
        <v>#REF!</v>
      </c>
      <c r="AP118" s="16"/>
      <c r="AQ118" s="57">
        <f>AQ119+AQ125</f>
        <v>0</v>
      </c>
      <c r="AR118" s="57" t="e">
        <f>SUM(AR124:AR130)</f>
        <v>#REF!</v>
      </c>
      <c r="AS118" s="16"/>
      <c r="AT118" s="57">
        <f>AT119+AT125</f>
        <v>4067.8</v>
      </c>
      <c r="AU118" s="57" t="e">
        <f>SUM(AU124:AU130)</f>
        <v>#REF!</v>
      </c>
      <c r="AV118" s="16"/>
      <c r="AW118" s="57">
        <f>AW119+AW125</f>
        <v>28650.61</v>
      </c>
      <c r="AX118" s="57" t="e">
        <f>SUM(AX124:AX130)</f>
        <v>#REF!</v>
      </c>
      <c r="AY118" s="16"/>
      <c r="AZ118" s="57">
        <f>AZ119+AZ125</f>
        <v>32718.41</v>
      </c>
      <c r="BA118" s="57" t="e">
        <f>SUM(BA124:BA130)</f>
        <v>#REF!</v>
      </c>
      <c r="BB118" s="16"/>
      <c r="BC118" s="57">
        <f>BC119+BC125</f>
        <v>34737.126440677966</v>
      </c>
      <c r="BD118" s="15" t="e">
        <f>SUM(BD124:BD130)</f>
        <v>#REF!</v>
      </c>
      <c r="BE118" s="16"/>
      <c r="BF118" s="20"/>
      <c r="BG118" s="20"/>
      <c r="BH118" s="16"/>
      <c r="BI118" s="20"/>
      <c r="BJ118" s="16"/>
      <c r="BK118" s="16"/>
      <c r="BL118" s="15">
        <f t="shared" ref="BL118:BM126" si="25">P118+AB118+AN118</f>
        <v>2018.7164406779641</v>
      </c>
      <c r="BM118" s="15" t="e">
        <f t="shared" si="25"/>
        <v>#REF!</v>
      </c>
      <c r="BN118" s="15">
        <f t="shared" ref="BN118:BO126" si="26">AZ118</f>
        <v>32718.41</v>
      </c>
      <c r="BO118" s="15" t="e">
        <f t="shared" si="26"/>
        <v>#REF!</v>
      </c>
      <c r="BP118" s="16"/>
      <c r="BQ118" s="15"/>
      <c r="BR118" s="16"/>
      <c r="BS118" s="15"/>
      <c r="BU118" s="46"/>
      <c r="BV118" s="47"/>
      <c r="BW118" s="3"/>
    </row>
    <row r="119" spans="1:75" s="1" customFormat="1" hidden="1" x14ac:dyDescent="0.2">
      <c r="A119" s="43" t="s">
        <v>17</v>
      </c>
      <c r="B119" s="3"/>
      <c r="C119" s="16" t="e">
        <f>SUM(C121:C124)-#REF!</f>
        <v>#REF!</v>
      </c>
      <c r="D119" s="16"/>
      <c r="E119" s="16" t="e">
        <f>BC119-C119</f>
        <v>#REF!</v>
      </c>
      <c r="F119" s="16"/>
      <c r="G119" s="16">
        <f>SUM(G121:G124)</f>
        <v>0</v>
      </c>
      <c r="H119" s="16">
        <f>SUM(H121:H124)</f>
        <v>0</v>
      </c>
      <c r="I119" s="16"/>
      <c r="J119" s="16">
        <f>SUM(J121:J124)</f>
        <v>0</v>
      </c>
      <c r="K119" s="16">
        <f>SUM(K121:K124)</f>
        <v>0</v>
      </c>
      <c r="L119" s="16"/>
      <c r="M119" s="16">
        <f>SUM(M121:M124)</f>
        <v>0</v>
      </c>
      <c r="N119" s="16">
        <f>SUM(N121:N124)</f>
        <v>0</v>
      </c>
      <c r="O119" s="16"/>
      <c r="P119" s="16">
        <f>SUM(P121:P124)</f>
        <v>0</v>
      </c>
      <c r="Q119" s="16">
        <f>SUM(Q121:Q124)</f>
        <v>0</v>
      </c>
      <c r="R119" s="16"/>
      <c r="S119" s="16">
        <f>SUM(S121:S124)</f>
        <v>0</v>
      </c>
      <c r="T119" s="16">
        <f>SUM(T121:T124)</f>
        <v>0</v>
      </c>
      <c r="U119" s="16"/>
      <c r="V119" s="16">
        <f>SUM(V121:V124)</f>
        <v>0</v>
      </c>
      <c r="W119" s="16">
        <f>SUM(W121:W124)</f>
        <v>0</v>
      </c>
      <c r="X119" s="16"/>
      <c r="Y119" s="16">
        <f>SUM(Y121:Y124)</f>
        <v>0</v>
      </c>
      <c r="Z119" s="16">
        <f>SUM(Z121:Z124)</f>
        <v>0</v>
      </c>
      <c r="AA119" s="16"/>
      <c r="AB119" s="16">
        <f>SUM(AB121:AB124)</f>
        <v>0</v>
      </c>
      <c r="AC119" s="16">
        <f>SUM(AC121:AC124)</f>
        <v>0</v>
      </c>
      <c r="AD119" s="16"/>
      <c r="AE119" s="16">
        <f>SUM(AE121:AE124)</f>
        <v>0</v>
      </c>
      <c r="AF119" s="18">
        <f>SUM(AF121:AF124)</f>
        <v>0</v>
      </c>
      <c r="AG119" s="16"/>
      <c r="AH119" s="16">
        <f>SUM(AH121:AH124)</f>
        <v>0</v>
      </c>
      <c r="AI119" s="18">
        <f>SUM(AI121:AI124)</f>
        <v>0</v>
      </c>
      <c r="AJ119" s="16"/>
      <c r="AK119" s="16">
        <f>SUM(AK121:AK124)</f>
        <v>2018.7164406779641</v>
      </c>
      <c r="AL119" s="18">
        <f>SUM(AL121:AL124)</f>
        <v>0</v>
      </c>
      <c r="AM119" s="16"/>
      <c r="AN119" s="16">
        <f>SUM(AN121:AN124)</f>
        <v>2018.7164406779641</v>
      </c>
      <c r="AO119" s="18">
        <f>SUM(AO121:AO124)</f>
        <v>0</v>
      </c>
      <c r="AP119" s="16"/>
      <c r="AQ119" s="16">
        <f>SUM(AQ121:AQ124)</f>
        <v>0</v>
      </c>
      <c r="AR119" s="18">
        <f>SUM(AR121:AR124)</f>
        <v>0</v>
      </c>
      <c r="AS119" s="16"/>
      <c r="AT119" s="16">
        <f>SUM(AT121:AT124)</f>
        <v>0</v>
      </c>
      <c r="AU119" s="18">
        <f>SUM(AU121:AU124)</f>
        <v>0</v>
      </c>
      <c r="AV119" s="16"/>
      <c r="AW119" s="16">
        <f>SUM(AW121:AW124)</f>
        <v>28650.61</v>
      </c>
      <c r="AX119" s="18">
        <f>SUM(AX121:AX124)</f>
        <v>0</v>
      </c>
      <c r="AY119" s="16"/>
      <c r="AZ119" s="16">
        <f>SUM(AZ121:AZ124)</f>
        <v>28650.61</v>
      </c>
      <c r="BA119" s="18">
        <f>SUM(BA121:BA124)</f>
        <v>0</v>
      </c>
      <c r="BB119" s="16"/>
      <c r="BC119" s="16">
        <f>SUM(BC121:BC124)</f>
        <v>30669.326440677967</v>
      </c>
      <c r="BD119" s="18">
        <f>SUM(BD121:BD124)</f>
        <v>0</v>
      </c>
      <c r="BE119" s="16"/>
      <c r="BF119" s="22"/>
      <c r="BG119" s="22"/>
      <c r="BH119" s="16"/>
      <c r="BI119" s="22"/>
      <c r="BJ119" s="16"/>
      <c r="BK119" s="16"/>
      <c r="BL119" s="18">
        <f t="shared" si="25"/>
        <v>2018.7164406779641</v>
      </c>
      <c r="BM119" s="18">
        <f t="shared" si="25"/>
        <v>0</v>
      </c>
      <c r="BN119" s="18">
        <f t="shared" si="26"/>
        <v>28650.61</v>
      </c>
      <c r="BO119" s="18">
        <f t="shared" si="26"/>
        <v>0</v>
      </c>
      <c r="BP119" s="16"/>
      <c r="BQ119" s="38"/>
      <c r="BR119" s="16"/>
      <c r="BS119" s="38"/>
      <c r="BU119" s="46"/>
      <c r="BV119" s="47"/>
      <c r="BW119" s="3"/>
    </row>
    <row r="120" spans="1:75" s="31" customFormat="1" hidden="1" x14ac:dyDescent="0.2">
      <c r="A120" s="26" t="s">
        <v>29</v>
      </c>
      <c r="B120" s="27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8"/>
      <c r="AG120" s="29"/>
      <c r="AH120" s="29"/>
      <c r="AI120" s="28"/>
      <c r="AJ120" s="29"/>
      <c r="AK120" s="29"/>
      <c r="AL120" s="28"/>
      <c r="AM120" s="29"/>
      <c r="AN120" s="29"/>
      <c r="AO120" s="28"/>
      <c r="AP120" s="29"/>
      <c r="AQ120" s="29"/>
      <c r="AR120" s="28"/>
      <c r="AS120" s="29"/>
      <c r="AT120" s="29"/>
      <c r="AU120" s="28"/>
      <c r="AV120" s="29"/>
      <c r="AW120" s="29"/>
      <c r="AX120" s="28"/>
      <c r="AY120" s="29"/>
      <c r="AZ120" s="29"/>
      <c r="BA120" s="28"/>
      <c r="BB120" s="29"/>
      <c r="BC120" s="28"/>
      <c r="BD120" s="28"/>
      <c r="BE120" s="29"/>
      <c r="BF120" s="24"/>
      <c r="BG120" s="30"/>
      <c r="BH120" s="29"/>
      <c r="BI120" s="30"/>
      <c r="BJ120" s="29"/>
      <c r="BK120" s="29"/>
      <c r="BL120" s="18">
        <f t="shared" si="25"/>
        <v>0</v>
      </c>
      <c r="BM120" s="18">
        <f t="shared" si="25"/>
        <v>0</v>
      </c>
      <c r="BN120" s="18">
        <f t="shared" si="26"/>
        <v>0</v>
      </c>
      <c r="BO120" s="18">
        <f t="shared" si="26"/>
        <v>0</v>
      </c>
      <c r="BP120" s="29"/>
      <c r="BQ120" s="39"/>
      <c r="BR120" s="29"/>
      <c r="BS120" s="39"/>
      <c r="BU120" s="46"/>
      <c r="BV120" s="47"/>
      <c r="BW120" s="27"/>
    </row>
    <row r="121" spans="1:75" s="4" customFormat="1" ht="63.75" hidden="1" x14ac:dyDescent="0.2">
      <c r="A121" s="25" t="s">
        <v>63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34">
        <f>G121+J121+M121</f>
        <v>0</v>
      </c>
      <c r="Q121" s="34">
        <f>H121+K121+N121</f>
        <v>0</v>
      </c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34">
        <f>S121+V121+Y121</f>
        <v>0</v>
      </c>
      <c r="AC121" s="34">
        <f>T121+W121+Z121</f>
        <v>0</v>
      </c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34">
        <f>AE121+AH121+AK121</f>
        <v>0</v>
      </c>
      <c r="AO121" s="34">
        <f>AF121+AI121+AL121</f>
        <v>0</v>
      </c>
      <c r="AP121" s="12"/>
      <c r="AQ121" s="12"/>
      <c r="AR121" s="12"/>
      <c r="AS121" s="12"/>
      <c r="AT121" s="12"/>
      <c r="AU121" s="12"/>
      <c r="AV121" s="12"/>
      <c r="AW121" s="12">
        <v>28650.61</v>
      </c>
      <c r="AX121" s="12"/>
      <c r="AY121" s="12"/>
      <c r="AZ121" s="34">
        <f>AQ121+AT121+AW121</f>
        <v>28650.61</v>
      </c>
      <c r="BA121" s="12"/>
      <c r="BB121" s="12"/>
      <c r="BC121" s="12">
        <f>P121+AB121+AN121+AZ121</f>
        <v>28650.61</v>
      </c>
      <c r="BD121" s="12">
        <f>Q121+AC121+AO121+BA121</f>
        <v>0</v>
      </c>
      <c r="BE121" s="12"/>
      <c r="BF121" s="24" t="s">
        <v>11</v>
      </c>
      <c r="BG121" s="24"/>
      <c r="BH121" s="12"/>
      <c r="BI121" s="24"/>
      <c r="BJ121" s="12"/>
      <c r="BK121" s="12"/>
      <c r="BL121" s="12">
        <f t="shared" si="25"/>
        <v>0</v>
      </c>
      <c r="BM121" s="12">
        <f t="shared" si="25"/>
        <v>0</v>
      </c>
      <c r="BN121" s="12">
        <f t="shared" si="26"/>
        <v>28650.61</v>
      </c>
      <c r="BO121" s="12">
        <f t="shared" si="26"/>
        <v>0</v>
      </c>
      <c r="BP121" s="12"/>
      <c r="BQ121" s="40"/>
      <c r="BR121" s="12"/>
      <c r="BS121" s="40"/>
      <c r="BU121" s="46"/>
      <c r="BV121" s="47"/>
    </row>
    <row r="122" spans="1:75" s="4" customFormat="1" ht="38.25" hidden="1" x14ac:dyDescent="0.2">
      <c r="A122" s="25" t="s">
        <v>64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4">
        <f>G122+J122+M122</f>
        <v>0</v>
      </c>
      <c r="Q122" s="34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34">
        <f>S122+V122+Y122</f>
        <v>0</v>
      </c>
      <c r="AC122" s="34"/>
      <c r="AD122" s="12"/>
      <c r="AE122" s="12"/>
      <c r="AF122" s="12"/>
      <c r="AG122" s="12"/>
      <c r="AH122" s="12"/>
      <c r="AI122" s="12"/>
      <c r="AJ122" s="12"/>
      <c r="AK122" s="12">
        <v>1171.2588135593201</v>
      </c>
      <c r="AL122" s="12"/>
      <c r="AM122" s="12"/>
      <c r="AN122" s="34">
        <f>AE122+AH122+AK122</f>
        <v>1171.2588135593201</v>
      </c>
      <c r="AO122" s="34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34">
        <f>AQ122+AT122+AW122</f>
        <v>0</v>
      </c>
      <c r="BA122" s="12"/>
      <c r="BB122" s="12"/>
      <c r="BC122" s="12">
        <f>P122+AB122+AN122+AZ122</f>
        <v>1171.2588135593201</v>
      </c>
      <c r="BD122" s="12"/>
      <c r="BE122" s="12"/>
      <c r="BF122" s="24" t="s">
        <v>11</v>
      </c>
      <c r="BG122" s="24"/>
      <c r="BH122" s="12"/>
      <c r="BI122" s="24"/>
      <c r="BJ122" s="12"/>
      <c r="BK122" s="12"/>
      <c r="BL122" s="12"/>
      <c r="BM122" s="12"/>
      <c r="BN122" s="12"/>
      <c r="BO122" s="12"/>
      <c r="BP122" s="12"/>
      <c r="BQ122" s="40"/>
      <c r="BR122" s="12"/>
      <c r="BS122" s="40"/>
      <c r="BU122" s="46"/>
      <c r="BV122" s="47"/>
    </row>
    <row r="123" spans="1:75" s="4" customFormat="1" ht="25.5" hidden="1" x14ac:dyDescent="0.2">
      <c r="A123" s="25" t="s">
        <v>65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34">
        <f>G123+J123+M123</f>
        <v>0</v>
      </c>
      <c r="Q123" s="34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34">
        <f>S123+V123+Y123</f>
        <v>0</v>
      </c>
      <c r="AC123" s="34"/>
      <c r="AD123" s="12"/>
      <c r="AE123" s="12"/>
      <c r="AF123" s="12"/>
      <c r="AG123" s="12"/>
      <c r="AH123" s="12"/>
      <c r="AI123" s="12"/>
      <c r="AJ123" s="12"/>
      <c r="AK123" s="12">
        <v>847.45762711864404</v>
      </c>
      <c r="AL123" s="12"/>
      <c r="AM123" s="12"/>
      <c r="AN123" s="34">
        <f>AE123+AH123+AK123</f>
        <v>847.45762711864404</v>
      </c>
      <c r="AO123" s="34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34">
        <f>AQ123+AT123+AW123</f>
        <v>0</v>
      </c>
      <c r="BA123" s="12"/>
      <c r="BB123" s="12"/>
      <c r="BC123" s="12">
        <f>P123+AB123+AN123+AZ123</f>
        <v>847.45762711864404</v>
      </c>
      <c r="BD123" s="12"/>
      <c r="BE123" s="12"/>
      <c r="BF123" s="24" t="s">
        <v>11</v>
      </c>
      <c r="BG123" s="24"/>
      <c r="BH123" s="12"/>
      <c r="BI123" s="24"/>
      <c r="BJ123" s="12"/>
      <c r="BK123" s="12"/>
      <c r="BL123" s="12"/>
      <c r="BM123" s="12"/>
      <c r="BN123" s="12"/>
      <c r="BO123" s="12"/>
      <c r="BP123" s="12"/>
      <c r="BQ123" s="40"/>
      <c r="BR123" s="12"/>
      <c r="BS123" s="40"/>
      <c r="BU123" s="46"/>
      <c r="BV123" s="47"/>
    </row>
    <row r="124" spans="1:75" s="4" customFormat="1" hidden="1" x14ac:dyDescent="0.2">
      <c r="A124" s="7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4"/>
      <c r="Q124" s="34">
        <f>H124+K124+N124</f>
        <v>0</v>
      </c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34"/>
      <c r="AC124" s="34">
        <f>T124+W124+Z124</f>
        <v>0</v>
      </c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34"/>
      <c r="AO124" s="34">
        <f>AF124+AI124+AL124</f>
        <v>0</v>
      </c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34"/>
      <c r="BA124" s="34">
        <f>AR124+AU124+AX124</f>
        <v>0</v>
      </c>
      <c r="BB124" s="12"/>
      <c r="BC124" s="12"/>
      <c r="BD124" s="12"/>
      <c r="BE124" s="12"/>
      <c r="BF124" s="24"/>
      <c r="BG124" s="24"/>
      <c r="BH124" s="12"/>
      <c r="BI124" s="11"/>
      <c r="BJ124" s="12"/>
      <c r="BK124" s="12"/>
      <c r="BL124" s="12">
        <f t="shared" si="25"/>
        <v>0</v>
      </c>
      <c r="BM124" s="12">
        <f t="shared" si="25"/>
        <v>0</v>
      </c>
      <c r="BN124" s="12">
        <f t="shared" si="26"/>
        <v>0</v>
      </c>
      <c r="BO124" s="12">
        <f t="shared" si="26"/>
        <v>0</v>
      </c>
      <c r="BP124" s="12"/>
      <c r="BQ124" s="40"/>
      <c r="BR124" s="12"/>
      <c r="BS124" s="40"/>
      <c r="BU124" s="47"/>
      <c r="BV124" s="47"/>
    </row>
    <row r="125" spans="1:75" s="3" customFormat="1" hidden="1" x14ac:dyDescent="0.2">
      <c r="A125" s="8" t="s">
        <v>6</v>
      </c>
      <c r="C125" s="16">
        <f>SUM(C126:C127)</f>
        <v>1388</v>
      </c>
      <c r="D125" s="16"/>
      <c r="E125" s="16">
        <f>BC125-C125</f>
        <v>2679.8</v>
      </c>
      <c r="F125" s="16"/>
      <c r="G125" s="16">
        <f>SUM(G127:G128)</f>
        <v>0</v>
      </c>
      <c r="H125" s="16">
        <f>SUM(H126:H127)</f>
        <v>0</v>
      </c>
      <c r="I125" s="16"/>
      <c r="J125" s="16">
        <f>SUM(J127:J128)</f>
        <v>0</v>
      </c>
      <c r="K125" s="16">
        <f>SUM(K126:K127)</f>
        <v>0</v>
      </c>
      <c r="L125" s="16"/>
      <c r="M125" s="16">
        <f>SUM(M127:M128)</f>
        <v>0</v>
      </c>
      <c r="N125" s="16">
        <f>SUM(N126:N127)</f>
        <v>0</v>
      </c>
      <c r="O125" s="16"/>
      <c r="P125" s="16">
        <f>SUM(P127:P128)</f>
        <v>0</v>
      </c>
      <c r="Q125" s="16">
        <f>SUM(Q126:Q127)</f>
        <v>0</v>
      </c>
      <c r="R125" s="16"/>
      <c r="S125" s="16">
        <f>SUM(S127:S128)</f>
        <v>0</v>
      </c>
      <c r="T125" s="16">
        <f>SUM(T126:T127)</f>
        <v>0</v>
      </c>
      <c r="U125" s="16"/>
      <c r="V125" s="16">
        <f>SUM(V127:V128)</f>
        <v>0</v>
      </c>
      <c r="W125" s="16">
        <f>SUM(W126:W127)</f>
        <v>0</v>
      </c>
      <c r="X125" s="16"/>
      <c r="Y125" s="16">
        <f>SUM(Y127:Y128)</f>
        <v>0</v>
      </c>
      <c r="Z125" s="16">
        <f>SUM(Z126:Z127)</f>
        <v>0</v>
      </c>
      <c r="AA125" s="16"/>
      <c r="AB125" s="16">
        <f>SUM(AB127:AB128)</f>
        <v>0</v>
      </c>
      <c r="AC125" s="16">
        <f>SUM(AC126:AC127)</f>
        <v>0</v>
      </c>
      <c r="AD125" s="16"/>
      <c r="AE125" s="16">
        <f>SUM(AE127:AE128)</f>
        <v>0</v>
      </c>
      <c r="AF125" s="16">
        <f>SUM(AF126:AF127)</f>
        <v>0</v>
      </c>
      <c r="AG125" s="16"/>
      <c r="AH125" s="16">
        <f>SUM(AH127:AH128)</f>
        <v>0</v>
      </c>
      <c r="AI125" s="16">
        <f>SUM(AI126:AI127)</f>
        <v>0</v>
      </c>
      <c r="AJ125" s="16"/>
      <c r="AK125" s="16">
        <f>SUM(AK127:AK128)</f>
        <v>0</v>
      </c>
      <c r="AL125" s="16">
        <f>SUM(AL126:AL127)</f>
        <v>0</v>
      </c>
      <c r="AM125" s="16"/>
      <c r="AN125" s="16">
        <f>SUM(AN127:AN128)</f>
        <v>0</v>
      </c>
      <c r="AO125" s="16">
        <f>SUM(AO126:AO127)</f>
        <v>0</v>
      </c>
      <c r="AP125" s="16"/>
      <c r="AQ125" s="16">
        <f>SUM(AQ127:AQ128)</f>
        <v>0</v>
      </c>
      <c r="AR125" s="16">
        <f>SUM(AR126:AR127)</f>
        <v>0</v>
      </c>
      <c r="AS125" s="16"/>
      <c r="AT125" s="16">
        <f>SUM(AT127:AT128)</f>
        <v>4067.8</v>
      </c>
      <c r="AU125" s="16">
        <f>SUM(AU126:AU127)</f>
        <v>0</v>
      </c>
      <c r="AV125" s="16"/>
      <c r="AW125" s="16">
        <f>SUM(AW127:AW128)</f>
        <v>0</v>
      </c>
      <c r="AX125" s="16">
        <f>SUM(AX126:AX127)</f>
        <v>0</v>
      </c>
      <c r="AY125" s="16"/>
      <c r="AZ125" s="16">
        <f>SUM(AZ127:AZ128)</f>
        <v>4067.8</v>
      </c>
      <c r="BA125" s="16">
        <f>SUM(BA126:BA127)</f>
        <v>0</v>
      </c>
      <c r="BB125" s="16"/>
      <c r="BC125" s="16">
        <f>SUM(BC127:BC128)</f>
        <v>4067.8</v>
      </c>
      <c r="BD125" s="16">
        <f>SUM(BD126:BD127)</f>
        <v>0</v>
      </c>
      <c r="BE125" s="16"/>
      <c r="BF125" s="24"/>
      <c r="BG125" s="24"/>
      <c r="BH125" s="16"/>
      <c r="BI125" s="24"/>
      <c r="BJ125" s="16"/>
      <c r="BK125" s="16"/>
      <c r="BL125" s="16">
        <f t="shared" si="25"/>
        <v>0</v>
      </c>
      <c r="BM125" s="16">
        <f t="shared" si="25"/>
        <v>0</v>
      </c>
      <c r="BN125" s="16">
        <f t="shared" si="26"/>
        <v>4067.8</v>
      </c>
      <c r="BO125" s="16">
        <f t="shared" si="26"/>
        <v>0</v>
      </c>
      <c r="BP125" s="16"/>
      <c r="BQ125" s="16">
        <f>SUM(BQ126:BQ127)</f>
        <v>1156.3999999999999</v>
      </c>
      <c r="BR125" s="16"/>
      <c r="BS125" s="16">
        <f>SUM(BS126:BS127)</f>
        <v>-2911.4000000000005</v>
      </c>
      <c r="BU125" s="46"/>
      <c r="BV125" s="47"/>
    </row>
    <row r="126" spans="1:75" s="3" customFormat="1" hidden="1" x14ac:dyDescent="0.2">
      <c r="A126" s="26" t="s">
        <v>29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24"/>
      <c r="BG126" s="24"/>
      <c r="BH126" s="16"/>
      <c r="BI126" s="24"/>
      <c r="BJ126" s="16"/>
      <c r="BK126" s="16"/>
      <c r="BL126" s="16">
        <f t="shared" si="25"/>
        <v>0</v>
      </c>
      <c r="BM126" s="16">
        <f t="shared" si="25"/>
        <v>0</v>
      </c>
      <c r="BN126" s="16">
        <f t="shared" si="26"/>
        <v>0</v>
      </c>
      <c r="BO126" s="16">
        <f t="shared" si="26"/>
        <v>0</v>
      </c>
      <c r="BP126" s="16"/>
      <c r="BQ126" s="40"/>
      <c r="BR126" s="16"/>
      <c r="BS126" s="40"/>
      <c r="BU126" s="46"/>
      <c r="BV126" s="47"/>
    </row>
    <row r="127" spans="1:75" s="36" customFormat="1" hidden="1" x14ac:dyDescent="0.2">
      <c r="A127" s="25" t="s">
        <v>66</v>
      </c>
      <c r="C127" s="34">
        <v>1388</v>
      </c>
      <c r="D127" s="34"/>
      <c r="E127" s="34">
        <f>BC127-C127</f>
        <v>2679.8</v>
      </c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>
        <f>G127+J127+M127</f>
        <v>0</v>
      </c>
      <c r="Q127" s="34">
        <f>H127+K127+N127</f>
        <v>0</v>
      </c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>
        <f>S127+V127+Y127</f>
        <v>0</v>
      </c>
      <c r="AC127" s="34">
        <f>T127+W127+Z127</f>
        <v>0</v>
      </c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>
        <f>AE127+AH127+AK127</f>
        <v>0</v>
      </c>
      <c r="AO127" s="34">
        <f>AF127+AI127+AL127</f>
        <v>0</v>
      </c>
      <c r="AP127" s="34"/>
      <c r="AQ127" s="34"/>
      <c r="AR127" s="34"/>
      <c r="AS127" s="34"/>
      <c r="AT127" s="34">
        <v>4067.8</v>
      </c>
      <c r="AU127" s="34"/>
      <c r="AV127" s="34"/>
      <c r="AW127" s="34"/>
      <c r="AX127" s="34"/>
      <c r="AY127" s="34"/>
      <c r="AZ127" s="34">
        <f>AQ127+AT127+AW127</f>
        <v>4067.8</v>
      </c>
      <c r="BA127" s="34">
        <f>AR127+AU127+AX127</f>
        <v>0</v>
      </c>
      <c r="BB127" s="34"/>
      <c r="BC127" s="34">
        <f>P127+AB127+AN127+AZ127</f>
        <v>4067.8</v>
      </c>
      <c r="BD127" s="34">
        <f>Q127+AC127+AO127+BA127</f>
        <v>0</v>
      </c>
      <c r="BE127" s="34"/>
      <c r="BF127" s="24" t="s">
        <v>11</v>
      </c>
      <c r="BG127" s="37"/>
      <c r="BH127" s="34"/>
      <c r="BI127" s="37"/>
      <c r="BJ127" s="34"/>
      <c r="BK127" s="34"/>
      <c r="BL127" s="34"/>
      <c r="BM127" s="34"/>
      <c r="BN127" s="34"/>
      <c r="BO127" s="34"/>
      <c r="BP127" s="34"/>
      <c r="BQ127" s="40">
        <f>980*1.18</f>
        <v>1156.3999999999999</v>
      </c>
      <c r="BR127" s="34"/>
      <c r="BS127" s="41">
        <f>BQ127-BC127</f>
        <v>-2911.4000000000005</v>
      </c>
      <c r="BU127" s="46"/>
      <c r="BV127" s="47"/>
    </row>
    <row r="128" spans="1:75" s="4" customFormat="1" hidden="1" x14ac:dyDescent="0.2">
      <c r="A128" s="7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34"/>
      <c r="Q128" s="34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34"/>
      <c r="AC128" s="34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34"/>
      <c r="AO128" s="34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34"/>
      <c r="BA128" s="34"/>
      <c r="BB128" s="12"/>
      <c r="BC128" s="12"/>
      <c r="BD128" s="12"/>
      <c r="BE128" s="12"/>
      <c r="BF128" s="24"/>
      <c r="BG128" s="24"/>
      <c r="BH128" s="12"/>
      <c r="BI128" s="11"/>
      <c r="BJ128" s="12"/>
      <c r="BK128" s="12"/>
      <c r="BL128" s="12"/>
      <c r="BM128" s="12"/>
      <c r="BN128" s="12"/>
      <c r="BO128" s="12"/>
      <c r="BP128" s="12"/>
      <c r="BQ128" s="40"/>
      <c r="BR128" s="12"/>
      <c r="BS128" s="40"/>
      <c r="BU128" s="47"/>
      <c r="BV128" s="47"/>
    </row>
    <row r="129" spans="1:75" s="4" customFormat="1" hidden="1" x14ac:dyDescent="0.2">
      <c r="A129" s="7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34"/>
      <c r="Q129" s="34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34"/>
      <c r="AC129" s="34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34"/>
      <c r="AO129" s="34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34"/>
      <c r="BA129" s="34"/>
      <c r="BB129" s="12"/>
      <c r="BC129" s="12"/>
      <c r="BD129" s="12"/>
      <c r="BE129" s="12"/>
      <c r="BF129" s="24"/>
      <c r="BG129" s="24"/>
      <c r="BH129" s="12"/>
      <c r="BI129" s="11"/>
      <c r="BJ129" s="12"/>
      <c r="BK129" s="12"/>
      <c r="BL129" s="12"/>
      <c r="BM129" s="12"/>
      <c r="BN129" s="12"/>
      <c r="BO129" s="12"/>
      <c r="BP129" s="12"/>
      <c r="BQ129" s="40"/>
      <c r="BR129" s="12"/>
      <c r="BS129" s="40"/>
      <c r="BU129" s="47"/>
      <c r="BV129" s="47"/>
    </row>
    <row r="130" spans="1:75" s="1" customFormat="1" hidden="1" x14ac:dyDescent="0.2">
      <c r="A130" s="55" t="s">
        <v>61</v>
      </c>
      <c r="B130" s="56"/>
      <c r="C130" s="57" t="e">
        <f>C131+C139+C143+C135+#REF!+C147</f>
        <v>#REF!</v>
      </c>
      <c r="D130" s="57"/>
      <c r="E130" s="57" t="e">
        <f>E131+E139+E143+E135+#REF!+E147</f>
        <v>#REF!</v>
      </c>
      <c r="F130" s="57"/>
      <c r="G130" s="57">
        <f>G131+G135+G139+G143+G147</f>
        <v>0</v>
      </c>
      <c r="H130" s="57" t="e">
        <f>H131+H139+H143+H135+#REF!+H147</f>
        <v>#REF!</v>
      </c>
      <c r="I130" s="16"/>
      <c r="J130" s="57">
        <f>J131+J135+J139+J143+J147</f>
        <v>0</v>
      </c>
      <c r="K130" s="57" t="e">
        <f>K131+K139+K143+K135+#REF!+K147</f>
        <v>#REF!</v>
      </c>
      <c r="L130" s="16"/>
      <c r="M130" s="57">
        <f>M131+M135+M139+M143+M147</f>
        <v>0</v>
      </c>
      <c r="N130" s="57" t="e">
        <f>N131+N139+N143+N135+#REF!+N147</f>
        <v>#REF!</v>
      </c>
      <c r="O130" s="16"/>
      <c r="P130" s="57">
        <f>P131+P135+P139+P143+P147</f>
        <v>0</v>
      </c>
      <c r="Q130" s="57" t="e">
        <f>Q131+Q139+Q143+Q135+#REF!+Q147</f>
        <v>#REF!</v>
      </c>
      <c r="R130" s="16"/>
      <c r="S130" s="57">
        <f>S131+S135+S139+S143+S147</f>
        <v>67.2</v>
      </c>
      <c r="T130" s="57" t="e">
        <f>T131+T139+T143+T135+#REF!+T147</f>
        <v>#REF!</v>
      </c>
      <c r="U130" s="16"/>
      <c r="V130" s="57">
        <f>V131+V135+V139+V143+V147</f>
        <v>508.48</v>
      </c>
      <c r="W130" s="57" t="e">
        <f>W131+W139+W143+W135+#REF!+W147</f>
        <v>#REF!</v>
      </c>
      <c r="X130" s="16"/>
      <c r="Y130" s="57">
        <f>Y131+Y135+Y139+Y143+Y147</f>
        <v>2923.73</v>
      </c>
      <c r="Z130" s="57" t="e">
        <f>Z131+Z139+Z143+Z135+#REF!+Z147</f>
        <v>#REF!</v>
      </c>
      <c r="AA130" s="16"/>
      <c r="AB130" s="57">
        <f>AB131+AB135+AB139+AB143+AB147</f>
        <v>3499.41</v>
      </c>
      <c r="AC130" s="57" t="e">
        <f>AC131+AC139+AC143+AC135+#REF!+AC147</f>
        <v>#REF!</v>
      </c>
      <c r="AD130" s="16"/>
      <c r="AE130" s="57">
        <f>AE131+AE135+AE139+AE143+AE147</f>
        <v>0</v>
      </c>
      <c r="AF130" s="57" t="e">
        <f>AF131+AF139+AF143+AF135+#REF!+AF147</f>
        <v>#REF!</v>
      </c>
      <c r="AG130" s="16"/>
      <c r="AH130" s="57">
        <f>AH131+AH135+AH139+AH143+AH147</f>
        <v>607.09</v>
      </c>
      <c r="AI130" s="57" t="e">
        <f>AI131+AI139+AI143+AI135+#REF!+AI147</f>
        <v>#REF!</v>
      </c>
      <c r="AJ130" s="16"/>
      <c r="AK130" s="57">
        <f>AK131+AK135+AK139+AK143+AK147</f>
        <v>0</v>
      </c>
      <c r="AL130" s="57" t="e">
        <f>AL131+AL139+AL143+AL135+#REF!+AL147</f>
        <v>#REF!</v>
      </c>
      <c r="AM130" s="16"/>
      <c r="AN130" s="57">
        <f>AN131+AN135+AN139+AN143+AN147</f>
        <v>607.09</v>
      </c>
      <c r="AO130" s="57" t="e">
        <f>AO131+AO139+AO143+AO135+#REF!+AO147</f>
        <v>#REF!</v>
      </c>
      <c r="AP130" s="16"/>
      <c r="AQ130" s="57">
        <f>AQ131+AQ135+AQ139+AQ143+AQ147</f>
        <v>0</v>
      </c>
      <c r="AR130" s="57" t="e">
        <f>AR131+AR139+AR143+AR135+#REF!+AR147</f>
        <v>#REF!</v>
      </c>
      <c r="AS130" s="16"/>
      <c r="AT130" s="57">
        <f>AT131+AT135+AT139+AT143+AT147</f>
        <v>211.86</v>
      </c>
      <c r="AU130" s="57" t="e">
        <f>AU131+AU139+AU143+AU135+#REF!+AU147</f>
        <v>#REF!</v>
      </c>
      <c r="AV130" s="16"/>
      <c r="AW130" s="57">
        <f>AW131+AW135+AW139+AW143+AW147</f>
        <v>0</v>
      </c>
      <c r="AX130" s="57" t="e">
        <f>AX131+AX139+AX143+AX135+#REF!+AX147</f>
        <v>#REF!</v>
      </c>
      <c r="AY130" s="16"/>
      <c r="AZ130" s="57">
        <f>AZ131+AZ135+AZ139+AZ143+AZ147</f>
        <v>211.86</v>
      </c>
      <c r="BA130" s="57" t="e">
        <f>BA131+BA139+BA143+BA135+#REF!+BA147</f>
        <v>#REF!</v>
      </c>
      <c r="BB130" s="16"/>
      <c r="BC130" s="57">
        <f>BC131+BC135+BC139+BC143+BC147</f>
        <v>4318.3599999999997</v>
      </c>
      <c r="BD130" s="15" t="e">
        <f>BD131+BD139+BD143+BD135+#REF!+BD147</f>
        <v>#REF!</v>
      </c>
      <c r="BE130" s="16"/>
      <c r="BF130" s="20"/>
      <c r="BG130" s="20"/>
      <c r="BH130" s="16"/>
      <c r="BI130" s="20"/>
      <c r="BJ130" s="16"/>
      <c r="BK130" s="16"/>
      <c r="BL130" s="15">
        <f t="shared" ref="BL130:BM133" si="27">P130+AB130+AN130</f>
        <v>4106.5</v>
      </c>
      <c r="BM130" s="15" t="e">
        <f t="shared" si="27"/>
        <v>#REF!</v>
      </c>
      <c r="BN130" s="15">
        <f t="shared" ref="BN130:BO133" si="28">AZ130</f>
        <v>211.86</v>
      </c>
      <c r="BO130" s="15" t="e">
        <f t="shared" si="28"/>
        <v>#REF!</v>
      </c>
      <c r="BP130" s="16"/>
      <c r="BQ130" s="15" t="e">
        <f>BQ131+BQ139+BQ143+BQ135+#REF!+BQ147</f>
        <v>#REF!</v>
      </c>
      <c r="BR130" s="16"/>
      <c r="BS130" s="15" t="e">
        <f>BS131+BS139+BS143+BS135+#REF!+BS147</f>
        <v>#REF!</v>
      </c>
      <c r="BU130" s="46"/>
      <c r="BV130" s="47"/>
      <c r="BW130" s="3"/>
    </row>
    <row r="131" spans="1:75" s="1" customFormat="1" hidden="1" x14ac:dyDescent="0.2">
      <c r="A131" s="43" t="s">
        <v>17</v>
      </c>
      <c r="B131" s="3"/>
      <c r="C131" s="16" t="e">
        <f>SUM(C133:C134)-#REF!</f>
        <v>#REF!</v>
      </c>
      <c r="D131" s="16"/>
      <c r="E131" s="16" t="e">
        <f>BC131-C131</f>
        <v>#REF!</v>
      </c>
      <c r="F131" s="16"/>
      <c r="G131" s="16">
        <f>SUM(G133:G134)</f>
        <v>0</v>
      </c>
      <c r="H131" s="16">
        <f>SUM(H133:H134)</f>
        <v>0</v>
      </c>
      <c r="I131" s="16"/>
      <c r="J131" s="16">
        <f>SUM(J133:J134)</f>
        <v>0</v>
      </c>
      <c r="K131" s="16">
        <f>SUM(K133:K134)</f>
        <v>0</v>
      </c>
      <c r="L131" s="16"/>
      <c r="M131" s="16">
        <f>SUM(M133:M134)</f>
        <v>0</v>
      </c>
      <c r="N131" s="16">
        <f>SUM(N133:N134)</f>
        <v>0</v>
      </c>
      <c r="O131" s="16"/>
      <c r="P131" s="16">
        <f>SUM(P133:P134)</f>
        <v>0</v>
      </c>
      <c r="Q131" s="16">
        <f>SUM(Q133:Q134)</f>
        <v>0</v>
      </c>
      <c r="R131" s="16"/>
      <c r="S131" s="16">
        <f>SUM(S133:S134)</f>
        <v>0</v>
      </c>
      <c r="T131" s="16">
        <f>SUM(T133:T134)</f>
        <v>0</v>
      </c>
      <c r="U131" s="16"/>
      <c r="V131" s="16">
        <f>SUM(V133:V134)</f>
        <v>0</v>
      </c>
      <c r="W131" s="16">
        <f>SUM(W133:W134)</f>
        <v>0</v>
      </c>
      <c r="X131" s="16"/>
      <c r="Y131" s="16">
        <f>SUM(Y133:Y134)</f>
        <v>0</v>
      </c>
      <c r="Z131" s="16">
        <f>SUM(Z133:Z134)</f>
        <v>0</v>
      </c>
      <c r="AA131" s="16"/>
      <c r="AB131" s="16">
        <f>SUM(AB133:AB134)</f>
        <v>0</v>
      </c>
      <c r="AC131" s="16">
        <f>SUM(AC133:AC134)</f>
        <v>0</v>
      </c>
      <c r="AD131" s="16"/>
      <c r="AE131" s="16">
        <f>SUM(AE133:AE134)</f>
        <v>0</v>
      </c>
      <c r="AF131" s="18">
        <f>SUM(AF133:AF134)</f>
        <v>0</v>
      </c>
      <c r="AG131" s="16"/>
      <c r="AH131" s="16">
        <f>SUM(AH133:AH134)</f>
        <v>0</v>
      </c>
      <c r="AI131" s="18">
        <f>SUM(AI133:AI134)</f>
        <v>0</v>
      </c>
      <c r="AJ131" s="16"/>
      <c r="AK131" s="16">
        <f>SUM(AK133:AK134)</f>
        <v>0</v>
      </c>
      <c r="AL131" s="18">
        <f>SUM(AL133:AL134)</f>
        <v>0</v>
      </c>
      <c r="AM131" s="16"/>
      <c r="AN131" s="16">
        <f>SUM(AN133:AN134)</f>
        <v>0</v>
      </c>
      <c r="AO131" s="18">
        <f>SUM(AO133:AO134)</f>
        <v>0</v>
      </c>
      <c r="AP131" s="16"/>
      <c r="AQ131" s="16">
        <f>SUM(AQ133:AQ134)</f>
        <v>0</v>
      </c>
      <c r="AR131" s="18">
        <f>SUM(AR133:AR134)</f>
        <v>0</v>
      </c>
      <c r="AS131" s="16"/>
      <c r="AT131" s="16">
        <f>SUM(AT133:AT134)</f>
        <v>0</v>
      </c>
      <c r="AU131" s="18">
        <f>SUM(AU133:AU134)</f>
        <v>0</v>
      </c>
      <c r="AV131" s="16"/>
      <c r="AW131" s="16">
        <f>SUM(AW133:AW134)</f>
        <v>0</v>
      </c>
      <c r="AX131" s="18">
        <f>SUM(AX133:AX134)</f>
        <v>0</v>
      </c>
      <c r="AY131" s="16"/>
      <c r="AZ131" s="16">
        <f>SUM(AZ133:AZ134)</f>
        <v>0</v>
      </c>
      <c r="BA131" s="18">
        <f>SUM(BA133:BA134)</f>
        <v>0</v>
      </c>
      <c r="BB131" s="16"/>
      <c r="BC131" s="16">
        <f>SUM(BC133:BC134)</f>
        <v>0</v>
      </c>
      <c r="BD131" s="18">
        <f>SUM(BD133:BD134)</f>
        <v>0</v>
      </c>
      <c r="BE131" s="16"/>
      <c r="BF131" s="22"/>
      <c r="BG131" s="22"/>
      <c r="BH131" s="16"/>
      <c r="BI131" s="22"/>
      <c r="BJ131" s="16"/>
      <c r="BK131" s="16"/>
      <c r="BL131" s="18">
        <f t="shared" si="27"/>
        <v>0</v>
      </c>
      <c r="BM131" s="18">
        <f t="shared" si="27"/>
        <v>0</v>
      </c>
      <c r="BN131" s="18">
        <f t="shared" si="28"/>
        <v>0</v>
      </c>
      <c r="BO131" s="18">
        <f t="shared" si="28"/>
        <v>0</v>
      </c>
      <c r="BP131" s="16"/>
      <c r="BQ131" s="38"/>
      <c r="BR131" s="16"/>
      <c r="BS131" s="38"/>
      <c r="BU131" s="46"/>
      <c r="BV131" s="47"/>
      <c r="BW131" s="3"/>
    </row>
    <row r="132" spans="1:75" s="31" customFormat="1" hidden="1" x14ac:dyDescent="0.2">
      <c r="A132" s="26" t="s">
        <v>29</v>
      </c>
      <c r="B132" s="27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8"/>
      <c r="AG132" s="29"/>
      <c r="AH132" s="29"/>
      <c r="AI132" s="28"/>
      <c r="AJ132" s="29"/>
      <c r="AK132" s="29"/>
      <c r="AL132" s="28"/>
      <c r="AM132" s="29"/>
      <c r="AN132" s="29"/>
      <c r="AO132" s="28"/>
      <c r="AP132" s="29"/>
      <c r="AQ132" s="29"/>
      <c r="AR132" s="28"/>
      <c r="AS132" s="29"/>
      <c r="AT132" s="29"/>
      <c r="AU132" s="28"/>
      <c r="AV132" s="29"/>
      <c r="AW132" s="29"/>
      <c r="AX132" s="28"/>
      <c r="AY132" s="29"/>
      <c r="AZ132" s="29"/>
      <c r="BA132" s="28"/>
      <c r="BB132" s="29"/>
      <c r="BC132" s="28"/>
      <c r="BD132" s="28"/>
      <c r="BE132" s="29"/>
      <c r="BF132" s="24"/>
      <c r="BG132" s="30"/>
      <c r="BH132" s="29"/>
      <c r="BI132" s="30"/>
      <c r="BJ132" s="29"/>
      <c r="BK132" s="29"/>
      <c r="BL132" s="18">
        <f t="shared" si="27"/>
        <v>0</v>
      </c>
      <c r="BM132" s="18">
        <f t="shared" si="27"/>
        <v>0</v>
      </c>
      <c r="BN132" s="18">
        <f t="shared" si="28"/>
        <v>0</v>
      </c>
      <c r="BO132" s="18">
        <f t="shared" si="28"/>
        <v>0</v>
      </c>
      <c r="BP132" s="29"/>
      <c r="BQ132" s="39"/>
      <c r="BR132" s="29"/>
      <c r="BS132" s="39"/>
      <c r="BU132" s="46"/>
      <c r="BV132" s="47"/>
      <c r="BW132" s="27"/>
    </row>
    <row r="133" spans="1:75" s="4" customFormat="1" hidden="1" x14ac:dyDescent="0.2">
      <c r="A133" s="25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34">
        <f>G133+J133+M133</f>
        <v>0</v>
      </c>
      <c r="Q133" s="34">
        <f>H133+K133+N133</f>
        <v>0</v>
      </c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34">
        <f>S133+V133+Y133</f>
        <v>0</v>
      </c>
      <c r="AC133" s="34">
        <f>T133+W133+Z133</f>
        <v>0</v>
      </c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34">
        <f>AE133+AH133+AK133</f>
        <v>0</v>
      </c>
      <c r="AO133" s="34">
        <f>AF133+AI133+AL133</f>
        <v>0</v>
      </c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34">
        <f>AQ133+AT133+AW133</f>
        <v>0</v>
      </c>
      <c r="BA133" s="12"/>
      <c r="BB133" s="12"/>
      <c r="BC133" s="12">
        <f>P133+AB133+AN133+AZ133</f>
        <v>0</v>
      </c>
      <c r="BD133" s="12">
        <f>Q133+AC133+AO133+BA133</f>
        <v>0</v>
      </c>
      <c r="BE133" s="12"/>
      <c r="BF133" s="24" t="s">
        <v>11</v>
      </c>
      <c r="BG133" s="24"/>
      <c r="BH133" s="12"/>
      <c r="BI133" s="24"/>
      <c r="BJ133" s="12"/>
      <c r="BK133" s="12"/>
      <c r="BL133" s="12">
        <f t="shared" si="27"/>
        <v>0</v>
      </c>
      <c r="BM133" s="12">
        <f t="shared" si="27"/>
        <v>0</v>
      </c>
      <c r="BN133" s="12">
        <f t="shared" si="28"/>
        <v>0</v>
      </c>
      <c r="BO133" s="12">
        <f t="shared" si="28"/>
        <v>0</v>
      </c>
      <c r="BP133" s="12"/>
      <c r="BQ133" s="40"/>
      <c r="BR133" s="12"/>
      <c r="BS133" s="40"/>
      <c r="BU133" s="46"/>
      <c r="BV133" s="47"/>
    </row>
    <row r="134" spans="1:75" s="4" customFormat="1" hidden="1" x14ac:dyDescent="0.2">
      <c r="A134" s="25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34"/>
      <c r="Q134" s="34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34"/>
      <c r="AC134" s="34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34"/>
      <c r="AO134" s="34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34"/>
      <c r="BA134" s="12"/>
      <c r="BB134" s="12"/>
      <c r="BC134" s="12"/>
      <c r="BD134" s="12"/>
      <c r="BE134" s="12"/>
      <c r="BF134" s="24" t="s">
        <v>11</v>
      </c>
      <c r="BG134" s="24"/>
      <c r="BH134" s="12"/>
      <c r="BI134" s="24"/>
      <c r="BJ134" s="12"/>
      <c r="BK134" s="12"/>
      <c r="BL134" s="12"/>
      <c r="BM134" s="12"/>
      <c r="BN134" s="12"/>
      <c r="BO134" s="12"/>
      <c r="BP134" s="12"/>
      <c r="BQ134" s="40"/>
      <c r="BR134" s="12"/>
      <c r="BS134" s="40"/>
      <c r="BU134" s="46"/>
      <c r="BV134" s="47"/>
    </row>
    <row r="135" spans="1:75" s="3" customFormat="1" hidden="1" x14ac:dyDescent="0.2">
      <c r="A135" s="8" t="s">
        <v>9</v>
      </c>
      <c r="C135" s="16">
        <f>SUM(C137:C137)</f>
        <v>328.70830399995998</v>
      </c>
      <c r="D135" s="16"/>
      <c r="E135" s="16">
        <f>BC135-C135</f>
        <v>-261.50830399995999</v>
      </c>
      <c r="F135" s="16"/>
      <c r="G135" s="16">
        <f>SUM(G137:G137)</f>
        <v>0</v>
      </c>
      <c r="H135" s="16">
        <f>SUM(H137:H137)</f>
        <v>0</v>
      </c>
      <c r="I135" s="16"/>
      <c r="J135" s="16">
        <f>SUM(J137:J137)</f>
        <v>0</v>
      </c>
      <c r="K135" s="16">
        <f>SUM(K137:K137)</f>
        <v>0</v>
      </c>
      <c r="L135" s="16"/>
      <c r="M135" s="16">
        <f>SUM(M137:M137)</f>
        <v>0</v>
      </c>
      <c r="N135" s="16">
        <f>SUM(N137:N137)</f>
        <v>0</v>
      </c>
      <c r="O135" s="16"/>
      <c r="P135" s="16">
        <f>SUM(P137:P137)</f>
        <v>0</v>
      </c>
      <c r="Q135" s="16">
        <f>SUM(Q137:Q137)</f>
        <v>0</v>
      </c>
      <c r="R135" s="16"/>
      <c r="S135" s="16">
        <f>SUM(S137:S137)</f>
        <v>67.2</v>
      </c>
      <c r="T135" s="16">
        <f>SUM(T137:T137)</f>
        <v>0</v>
      </c>
      <c r="U135" s="16"/>
      <c r="V135" s="16">
        <f>SUM(V137:V137)</f>
        <v>0</v>
      </c>
      <c r="W135" s="16">
        <f>SUM(W137:W137)</f>
        <v>0</v>
      </c>
      <c r="X135" s="16"/>
      <c r="Y135" s="16">
        <f>SUM(Y137:Y137)</f>
        <v>0</v>
      </c>
      <c r="Z135" s="16">
        <f>SUM(Z137:Z137)</f>
        <v>0</v>
      </c>
      <c r="AA135" s="16"/>
      <c r="AB135" s="16">
        <f>SUM(AB137:AB137)</f>
        <v>67.2</v>
      </c>
      <c r="AC135" s="16">
        <f>SUM(AC137:AC137)</f>
        <v>0</v>
      </c>
      <c r="AD135" s="16"/>
      <c r="AE135" s="16">
        <f>SUM(AE137:AE137)</f>
        <v>0</v>
      </c>
      <c r="AF135" s="16">
        <f>SUM(AF137:AF137)</f>
        <v>0</v>
      </c>
      <c r="AG135" s="16"/>
      <c r="AH135" s="16">
        <f>SUM(AH137:AH137)</f>
        <v>0</v>
      </c>
      <c r="AI135" s="16">
        <f>SUM(AI137:AI137)</f>
        <v>0</v>
      </c>
      <c r="AJ135" s="16"/>
      <c r="AK135" s="16">
        <f>SUM(AK137:AK137)</f>
        <v>0</v>
      </c>
      <c r="AL135" s="16">
        <f>SUM(AL137:AL137)</f>
        <v>0</v>
      </c>
      <c r="AM135" s="16"/>
      <c r="AN135" s="16">
        <f>SUM(AN137:AN137)</f>
        <v>0</v>
      </c>
      <c r="AO135" s="16">
        <f>SUM(AO137:AO137)</f>
        <v>0</v>
      </c>
      <c r="AP135" s="16"/>
      <c r="AQ135" s="16">
        <f>SUM(AQ137:AQ137)</f>
        <v>0</v>
      </c>
      <c r="AR135" s="16">
        <f>SUM(AR137:AR137)</f>
        <v>0</v>
      </c>
      <c r="AS135" s="16"/>
      <c r="AT135" s="16">
        <f>SUM(AT137:AT137)</f>
        <v>0</v>
      </c>
      <c r="AU135" s="16">
        <f>SUM(AU137:AU137)</f>
        <v>0</v>
      </c>
      <c r="AV135" s="16"/>
      <c r="AW135" s="16">
        <f>SUM(AW137:AW137)</f>
        <v>0</v>
      </c>
      <c r="AX135" s="16">
        <f>SUM(AX137:AX137)</f>
        <v>0</v>
      </c>
      <c r="AY135" s="16"/>
      <c r="AZ135" s="16">
        <f>SUM(AZ137:AZ137)</f>
        <v>0</v>
      </c>
      <c r="BA135" s="16">
        <f>SUM(BA137:BA137)</f>
        <v>0</v>
      </c>
      <c r="BB135" s="16"/>
      <c r="BC135" s="16">
        <f>SUM(BC137:BC137)</f>
        <v>67.2</v>
      </c>
      <c r="BD135" s="16">
        <f>SUM(BD137:BD137)</f>
        <v>0</v>
      </c>
      <c r="BE135" s="16"/>
      <c r="BF135" s="23"/>
      <c r="BG135" s="23"/>
      <c r="BH135" s="16"/>
      <c r="BI135" s="23"/>
      <c r="BJ135" s="16"/>
      <c r="BK135" s="16"/>
      <c r="BL135" s="33">
        <f t="shared" ref="BL135:BM140" si="29">P135+AB135+AN135</f>
        <v>67.2</v>
      </c>
      <c r="BM135" s="16">
        <f t="shared" si="29"/>
        <v>0</v>
      </c>
      <c r="BN135" s="16">
        <f t="shared" ref="BN135:BO140" si="30">AZ135</f>
        <v>0</v>
      </c>
      <c r="BO135" s="16">
        <f t="shared" si="30"/>
        <v>0</v>
      </c>
      <c r="BP135" s="16"/>
      <c r="BQ135" s="40"/>
      <c r="BR135" s="16"/>
      <c r="BS135" s="40"/>
      <c r="BU135" s="46"/>
      <c r="BV135" s="47"/>
    </row>
    <row r="136" spans="1:75" s="3" customFormat="1" hidden="1" x14ac:dyDescent="0.2">
      <c r="A136" s="26" t="s">
        <v>29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23"/>
      <c r="BG136" s="23"/>
      <c r="BH136" s="16"/>
      <c r="BI136" s="23"/>
      <c r="BJ136" s="16"/>
      <c r="BK136" s="16"/>
      <c r="BL136" s="16">
        <f t="shared" si="29"/>
        <v>0</v>
      </c>
      <c r="BM136" s="16">
        <f t="shared" si="29"/>
        <v>0</v>
      </c>
      <c r="BN136" s="16">
        <f t="shared" si="30"/>
        <v>0</v>
      </c>
      <c r="BO136" s="16">
        <f t="shared" si="30"/>
        <v>0</v>
      </c>
      <c r="BP136" s="16"/>
      <c r="BQ136" s="40"/>
      <c r="BR136" s="16"/>
      <c r="BS136" s="40"/>
      <c r="BU136" s="46"/>
      <c r="BV136" s="47"/>
    </row>
    <row r="137" spans="1:75" s="4" customFormat="1" ht="12.75" hidden="1" customHeight="1" x14ac:dyDescent="0.2">
      <c r="A137" s="25" t="s">
        <v>55</v>
      </c>
      <c r="C137" s="12">
        <v>328.70830399995998</v>
      </c>
      <c r="D137" s="12"/>
      <c r="E137" s="12">
        <f>BC137-C137</f>
        <v>-261.50830399995999</v>
      </c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34">
        <f>G137+J137+M137</f>
        <v>0</v>
      </c>
      <c r="Q137" s="34">
        <f>H137+K137+N137</f>
        <v>0</v>
      </c>
      <c r="R137" s="12"/>
      <c r="S137" s="12">
        <v>67.2</v>
      </c>
      <c r="T137" s="12"/>
      <c r="U137" s="12"/>
      <c r="V137" s="12"/>
      <c r="W137" s="12"/>
      <c r="X137" s="12"/>
      <c r="Y137" s="12"/>
      <c r="Z137" s="12"/>
      <c r="AA137" s="12"/>
      <c r="AB137" s="34">
        <f>S137+V137+Y137</f>
        <v>67.2</v>
      </c>
      <c r="AC137" s="34">
        <f>T137+W137+Z137</f>
        <v>0</v>
      </c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34">
        <f>AE137+AH137+AK137</f>
        <v>0</v>
      </c>
      <c r="AO137" s="34">
        <f>AF137+AI137+AL137</f>
        <v>0</v>
      </c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34">
        <f>AQ137+AT137+AW137</f>
        <v>0</v>
      </c>
      <c r="BA137" s="34">
        <f>AR137+AU137+AX137</f>
        <v>0</v>
      </c>
      <c r="BB137" s="12"/>
      <c r="BC137" s="12">
        <f>P137+AB137+AN137+AZ137</f>
        <v>67.2</v>
      </c>
      <c r="BD137" s="12">
        <f>Q137+AC137+AO137+BA137</f>
        <v>0</v>
      </c>
      <c r="BE137" s="12"/>
      <c r="BF137" s="24" t="s">
        <v>11</v>
      </c>
      <c r="BG137" s="24"/>
      <c r="BH137" s="12"/>
      <c r="BI137" s="24"/>
      <c r="BJ137" s="12"/>
      <c r="BK137" s="12"/>
      <c r="BL137" s="12">
        <f t="shared" si="29"/>
        <v>67.2</v>
      </c>
      <c r="BM137" s="12">
        <f t="shared" si="29"/>
        <v>0</v>
      </c>
      <c r="BN137" s="12">
        <f t="shared" si="30"/>
        <v>0</v>
      </c>
      <c r="BO137" s="12">
        <f t="shared" si="30"/>
        <v>0</v>
      </c>
      <c r="BP137" s="12"/>
      <c r="BQ137" s="40"/>
      <c r="BR137" s="12"/>
      <c r="BS137" s="40"/>
      <c r="BU137" s="47"/>
      <c r="BV137" s="47"/>
    </row>
    <row r="138" spans="1:75" s="4" customFormat="1" hidden="1" x14ac:dyDescent="0.2">
      <c r="A138" s="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24"/>
      <c r="BG138" s="24"/>
      <c r="BH138" s="12"/>
      <c r="BI138" s="24"/>
      <c r="BJ138" s="12"/>
      <c r="BK138" s="12"/>
      <c r="BL138" s="12">
        <f t="shared" si="29"/>
        <v>0</v>
      </c>
      <c r="BM138" s="12">
        <f t="shared" si="29"/>
        <v>0</v>
      </c>
      <c r="BN138" s="12">
        <f t="shared" si="30"/>
        <v>0</v>
      </c>
      <c r="BO138" s="12">
        <f t="shared" si="30"/>
        <v>0</v>
      </c>
      <c r="BP138" s="12"/>
      <c r="BQ138" s="40"/>
      <c r="BR138" s="12"/>
      <c r="BS138" s="40"/>
      <c r="BU138" s="46"/>
      <c r="BV138" s="47"/>
    </row>
    <row r="139" spans="1:75" s="3" customFormat="1" hidden="1" x14ac:dyDescent="0.2">
      <c r="A139" s="8" t="s">
        <v>7</v>
      </c>
      <c r="C139" s="16" t="e">
        <f>SUM(#REF!)-#REF!+SUM(C141:C142)</f>
        <v>#REF!</v>
      </c>
      <c r="D139" s="16"/>
      <c r="E139" s="16" t="e">
        <f>BC139-C139</f>
        <v>#REF!</v>
      </c>
      <c r="F139" s="16"/>
      <c r="G139" s="16">
        <f>SUM(G141:G142)</f>
        <v>0</v>
      </c>
      <c r="H139" s="16">
        <f>SUM(H141:H142)</f>
        <v>0</v>
      </c>
      <c r="I139" s="16"/>
      <c r="J139" s="16">
        <f>SUM(J141:J142)</f>
        <v>0</v>
      </c>
      <c r="K139" s="16">
        <f>SUM(K141:K142)</f>
        <v>0</v>
      </c>
      <c r="L139" s="16"/>
      <c r="M139" s="16">
        <f>SUM(M141:M142)</f>
        <v>0</v>
      </c>
      <c r="N139" s="16">
        <f>SUM(N141:N142)</f>
        <v>0</v>
      </c>
      <c r="O139" s="16"/>
      <c r="P139" s="16">
        <f>SUM(P141:P142)</f>
        <v>0</v>
      </c>
      <c r="Q139" s="16">
        <f>SUM(Q141:Q142)</f>
        <v>0</v>
      </c>
      <c r="R139" s="16"/>
      <c r="S139" s="16">
        <f>SUM(S141:S142)</f>
        <v>0</v>
      </c>
      <c r="T139" s="16">
        <f>SUM(T141:T142)</f>
        <v>0</v>
      </c>
      <c r="U139" s="16"/>
      <c r="V139" s="16">
        <f>SUM(V141:V142)</f>
        <v>508.48</v>
      </c>
      <c r="W139" s="16">
        <f>SUM(W141:W142)</f>
        <v>0</v>
      </c>
      <c r="X139" s="16"/>
      <c r="Y139" s="16">
        <f>SUM(Y141:Y142)</f>
        <v>0</v>
      </c>
      <c r="Z139" s="16">
        <f>SUM(Z141:Z142)</f>
        <v>0</v>
      </c>
      <c r="AA139" s="16"/>
      <c r="AB139" s="16">
        <f>SUM(AB141:AB142)</f>
        <v>508.48</v>
      </c>
      <c r="AC139" s="16">
        <f>SUM(AC141:AC142)</f>
        <v>0</v>
      </c>
      <c r="AD139" s="16"/>
      <c r="AE139" s="16">
        <f>SUM(AE141:AE142)</f>
        <v>0</v>
      </c>
      <c r="AF139" s="16">
        <f>SUM(AF141:AF142)</f>
        <v>0</v>
      </c>
      <c r="AG139" s="16"/>
      <c r="AH139" s="16">
        <f>SUM(AH141:AH142)</f>
        <v>0</v>
      </c>
      <c r="AI139" s="16">
        <f>SUM(AI141:AI142)</f>
        <v>0</v>
      </c>
      <c r="AJ139" s="16"/>
      <c r="AK139" s="16">
        <f>SUM(AK141:AK142)</f>
        <v>0</v>
      </c>
      <c r="AL139" s="16">
        <f>SUM(AL141:AL142)</f>
        <v>0</v>
      </c>
      <c r="AM139" s="16"/>
      <c r="AN139" s="16">
        <f>SUM(AN141:AN142)</f>
        <v>0</v>
      </c>
      <c r="AO139" s="16">
        <f>SUM(AO141:AO142)</f>
        <v>0</v>
      </c>
      <c r="AP139" s="16"/>
      <c r="AQ139" s="16">
        <f>SUM(AQ141:AQ142)</f>
        <v>0</v>
      </c>
      <c r="AR139" s="16">
        <f>SUM(AR141:AR142)</f>
        <v>0</v>
      </c>
      <c r="AS139" s="16"/>
      <c r="AT139" s="16">
        <f>SUM(AT141:AT142)</f>
        <v>0</v>
      </c>
      <c r="AU139" s="16">
        <f>SUM(AU141:AU142)</f>
        <v>0</v>
      </c>
      <c r="AV139" s="16"/>
      <c r="AW139" s="16">
        <f>SUM(AW141:AW142)</f>
        <v>0</v>
      </c>
      <c r="AX139" s="16">
        <f>SUM(AX141:AX142)</f>
        <v>0</v>
      </c>
      <c r="AY139" s="16"/>
      <c r="AZ139" s="16">
        <f>SUM(AZ141:AZ142)</f>
        <v>0</v>
      </c>
      <c r="BA139" s="16">
        <f>SUM(BA141:BA142)</f>
        <v>0</v>
      </c>
      <c r="BB139" s="16"/>
      <c r="BC139" s="16">
        <f>SUM(BC141:BC142)</f>
        <v>508.48</v>
      </c>
      <c r="BD139" s="16">
        <f>SUM(BD141:BD142)</f>
        <v>0</v>
      </c>
      <c r="BE139" s="16"/>
      <c r="BF139" s="24"/>
      <c r="BG139" s="24"/>
      <c r="BH139" s="16"/>
      <c r="BI139" s="24"/>
      <c r="BJ139" s="16"/>
      <c r="BK139" s="16"/>
      <c r="BL139" s="16">
        <f t="shared" si="29"/>
        <v>508.48</v>
      </c>
      <c r="BM139" s="16">
        <f t="shared" si="29"/>
        <v>0</v>
      </c>
      <c r="BN139" s="16">
        <f t="shared" si="30"/>
        <v>0</v>
      </c>
      <c r="BO139" s="16">
        <f t="shared" si="30"/>
        <v>0</v>
      </c>
      <c r="BP139" s="16"/>
      <c r="BQ139" s="16">
        <f>SUM(BQ141:BQ142)</f>
        <v>27730</v>
      </c>
      <c r="BR139" s="16"/>
      <c r="BS139" s="16" t="e">
        <f>SUM(BS141:BS142)</f>
        <v>#REF!</v>
      </c>
      <c r="BU139" s="46"/>
      <c r="BV139" s="47"/>
    </row>
    <row r="140" spans="1:75" s="3" customFormat="1" hidden="1" x14ac:dyDescent="0.2">
      <c r="A140" s="26" t="s">
        <v>29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23"/>
      <c r="BG140" s="23"/>
      <c r="BH140" s="16"/>
      <c r="BI140" s="23"/>
      <c r="BJ140" s="16"/>
      <c r="BK140" s="16"/>
      <c r="BL140" s="16">
        <f t="shared" si="29"/>
        <v>0</v>
      </c>
      <c r="BM140" s="16">
        <f t="shared" si="29"/>
        <v>0</v>
      </c>
      <c r="BN140" s="16">
        <f t="shared" si="30"/>
        <v>0</v>
      </c>
      <c r="BO140" s="16">
        <f t="shared" si="30"/>
        <v>0</v>
      </c>
      <c r="BP140" s="16"/>
      <c r="BQ140" s="40"/>
      <c r="BR140" s="16"/>
      <c r="BS140" s="40"/>
      <c r="BU140" s="46"/>
      <c r="BV140" s="47"/>
    </row>
    <row r="141" spans="1:75" s="3" customFormat="1" hidden="1" x14ac:dyDescent="0.2">
      <c r="A141" s="25" t="s">
        <v>67</v>
      </c>
      <c r="C141" s="34">
        <v>10075.076000000001</v>
      </c>
      <c r="D141" s="34"/>
      <c r="E141" s="12">
        <f>BC141-C141</f>
        <v>-9566.5960000000014</v>
      </c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>
        <f>G141+J141+M141</f>
        <v>0</v>
      </c>
      <c r="Q141" s="34">
        <f>H141+K141+N141</f>
        <v>0</v>
      </c>
      <c r="R141" s="34"/>
      <c r="S141" s="34"/>
      <c r="T141" s="34"/>
      <c r="U141" s="34"/>
      <c r="V141" s="34">
        <v>508.48</v>
      </c>
      <c r="W141" s="34"/>
      <c r="X141" s="34"/>
      <c r="Y141" s="34"/>
      <c r="Z141" s="34"/>
      <c r="AA141" s="34"/>
      <c r="AB141" s="34">
        <f>S141+V141+Y141</f>
        <v>508.48</v>
      </c>
      <c r="AC141" s="34">
        <f>T141+W141+Z141</f>
        <v>0</v>
      </c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>
        <f>AE141+AH141+AK141</f>
        <v>0</v>
      </c>
      <c r="AO141" s="34">
        <f>AF141+AI141+AL141</f>
        <v>0</v>
      </c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>
        <f>AQ141+AT141+AW141</f>
        <v>0</v>
      </c>
      <c r="BA141" s="34">
        <f>AR141+AU141+AX141</f>
        <v>0</v>
      </c>
      <c r="BB141" s="34"/>
      <c r="BC141" s="12">
        <f>P141+AB141+AN141+AZ141</f>
        <v>508.48</v>
      </c>
      <c r="BD141" s="12">
        <f>Q141+AC141+AO141+BA141</f>
        <v>0</v>
      </c>
      <c r="BE141" s="34"/>
      <c r="BF141" s="24" t="s">
        <v>11</v>
      </c>
      <c r="BG141" s="24"/>
      <c r="BH141" s="16"/>
      <c r="BI141" s="24"/>
      <c r="BJ141" s="16"/>
      <c r="BK141" s="16"/>
      <c r="BL141" s="16"/>
      <c r="BM141" s="16"/>
      <c r="BN141" s="16"/>
      <c r="BO141" s="16"/>
      <c r="BP141" s="34"/>
      <c r="BQ141" s="40">
        <f>10000*1.18</f>
        <v>11800</v>
      </c>
      <c r="BR141" s="34"/>
      <c r="BS141" s="41">
        <f>BQ141-BC141</f>
        <v>11291.52</v>
      </c>
      <c r="BU141" s="46"/>
      <c r="BV141" s="47"/>
    </row>
    <row r="142" spans="1:75" s="3" customFormat="1" hidden="1" x14ac:dyDescent="0.2">
      <c r="A142" s="9"/>
      <c r="C142" s="34">
        <v>2684.1</v>
      </c>
      <c r="D142" s="34"/>
      <c r="E142" s="12">
        <f>BC142-C142</f>
        <v>-2684.1</v>
      </c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12">
        <f>AR142+AU142+AX142</f>
        <v>0</v>
      </c>
      <c r="BB142" s="34"/>
      <c r="BC142" s="12"/>
      <c r="BD142" s="12">
        <f>Q142+AC142+AO142+BA142</f>
        <v>0</v>
      </c>
      <c r="BE142" s="34"/>
      <c r="BF142" s="24"/>
      <c r="BG142" s="24"/>
      <c r="BH142" s="16"/>
      <c r="BI142" s="24"/>
      <c r="BJ142" s="16"/>
      <c r="BK142" s="16"/>
      <c r="BL142" s="16"/>
      <c r="BM142" s="16"/>
      <c r="BN142" s="16"/>
      <c r="BO142" s="16"/>
      <c r="BP142" s="34"/>
      <c r="BQ142" s="40">
        <f>13500*1.18</f>
        <v>15930</v>
      </c>
      <c r="BR142" s="34"/>
      <c r="BS142" s="41" t="e">
        <f>BQ142-BC142-#REF!-#REF!</f>
        <v>#REF!</v>
      </c>
      <c r="BU142" s="46"/>
      <c r="BV142" s="47"/>
    </row>
    <row r="143" spans="1:75" s="3" customFormat="1" hidden="1" x14ac:dyDescent="0.2">
      <c r="A143" s="8" t="s">
        <v>6</v>
      </c>
      <c r="C143" s="16">
        <f>SUM(C144:C145)</f>
        <v>1388</v>
      </c>
      <c r="D143" s="16"/>
      <c r="E143" s="16">
        <f>BC143-C143</f>
        <v>-1388</v>
      </c>
      <c r="F143" s="16"/>
      <c r="G143" s="16">
        <f>SUM(G145:G146)</f>
        <v>0</v>
      </c>
      <c r="H143" s="16">
        <f>SUM(H144:H145)</f>
        <v>0</v>
      </c>
      <c r="I143" s="16"/>
      <c r="J143" s="16">
        <f>SUM(J145:J146)</f>
        <v>0</v>
      </c>
      <c r="K143" s="16">
        <f>SUM(K144:K145)</f>
        <v>0</v>
      </c>
      <c r="L143" s="16"/>
      <c r="M143" s="16">
        <f>SUM(M145:M146)</f>
        <v>0</v>
      </c>
      <c r="N143" s="16">
        <f>SUM(N144:N145)</f>
        <v>0</v>
      </c>
      <c r="O143" s="16"/>
      <c r="P143" s="16">
        <f>SUM(P145:P146)</f>
        <v>0</v>
      </c>
      <c r="Q143" s="16">
        <f>SUM(Q144:Q145)</f>
        <v>0</v>
      </c>
      <c r="R143" s="16"/>
      <c r="S143" s="16">
        <f>SUM(S145:S146)</f>
        <v>0</v>
      </c>
      <c r="T143" s="16">
        <f>SUM(T144:T145)</f>
        <v>0</v>
      </c>
      <c r="U143" s="16"/>
      <c r="V143" s="16">
        <f>SUM(V145:V146)</f>
        <v>0</v>
      </c>
      <c r="W143" s="16">
        <f>SUM(W144:W145)</f>
        <v>0</v>
      </c>
      <c r="X143" s="16"/>
      <c r="Y143" s="16">
        <f>SUM(Y145:Y146)</f>
        <v>0</v>
      </c>
      <c r="Z143" s="16">
        <f>SUM(Z144:Z145)</f>
        <v>0</v>
      </c>
      <c r="AA143" s="16"/>
      <c r="AB143" s="16">
        <f>SUM(AB145:AB146)</f>
        <v>0</v>
      </c>
      <c r="AC143" s="16">
        <f>SUM(AC144:AC145)</f>
        <v>0</v>
      </c>
      <c r="AD143" s="16"/>
      <c r="AE143" s="16">
        <f>SUM(AE145:AE146)</f>
        <v>0</v>
      </c>
      <c r="AF143" s="16">
        <f>SUM(AF144:AF145)</f>
        <v>0</v>
      </c>
      <c r="AG143" s="16"/>
      <c r="AH143" s="16">
        <f>SUM(AH145:AH146)</f>
        <v>0</v>
      </c>
      <c r="AI143" s="16">
        <f>SUM(AI144:AI145)</f>
        <v>0</v>
      </c>
      <c r="AJ143" s="16"/>
      <c r="AK143" s="16">
        <f>SUM(AK145:AK146)</f>
        <v>0</v>
      </c>
      <c r="AL143" s="16">
        <f>SUM(AL144:AL145)</f>
        <v>0</v>
      </c>
      <c r="AM143" s="16"/>
      <c r="AN143" s="16">
        <f>SUM(AN145:AN146)</f>
        <v>0</v>
      </c>
      <c r="AO143" s="16">
        <f>SUM(AO144:AO145)</f>
        <v>0</v>
      </c>
      <c r="AP143" s="16"/>
      <c r="AQ143" s="16">
        <f>SUM(AQ145:AQ146)</f>
        <v>0</v>
      </c>
      <c r="AR143" s="16">
        <f>SUM(AR144:AR145)</f>
        <v>0</v>
      </c>
      <c r="AS143" s="16"/>
      <c r="AT143" s="16">
        <f>SUM(AT145:AT146)</f>
        <v>0</v>
      </c>
      <c r="AU143" s="16">
        <f>SUM(AU144:AU145)</f>
        <v>0</v>
      </c>
      <c r="AV143" s="16"/>
      <c r="AW143" s="16">
        <f>SUM(AW145:AW146)</f>
        <v>0</v>
      </c>
      <c r="AX143" s="16">
        <f>SUM(AX144:AX145)</f>
        <v>0</v>
      </c>
      <c r="AY143" s="16"/>
      <c r="AZ143" s="16">
        <f>SUM(AZ145:AZ146)</f>
        <v>0</v>
      </c>
      <c r="BA143" s="16">
        <f>SUM(BA144:BA145)</f>
        <v>0</v>
      </c>
      <c r="BB143" s="16"/>
      <c r="BC143" s="16">
        <f>SUM(BC145:BC146)</f>
        <v>0</v>
      </c>
      <c r="BD143" s="16">
        <f>SUM(BD144:BD145)</f>
        <v>0</v>
      </c>
      <c r="BE143" s="16"/>
      <c r="BF143" s="24"/>
      <c r="BG143" s="24"/>
      <c r="BH143" s="16"/>
      <c r="BI143" s="24"/>
      <c r="BJ143" s="16"/>
      <c r="BK143" s="16"/>
      <c r="BL143" s="16">
        <f>P143+AB143+AN143</f>
        <v>0</v>
      </c>
      <c r="BM143" s="16">
        <f>Q143+AC143+AO143</f>
        <v>0</v>
      </c>
      <c r="BN143" s="16">
        <f>AZ143</f>
        <v>0</v>
      </c>
      <c r="BO143" s="16">
        <f>BA143</f>
        <v>0</v>
      </c>
      <c r="BP143" s="16"/>
      <c r="BQ143" s="16">
        <f>SUM(BQ144:BQ145)</f>
        <v>1156.3999999999999</v>
      </c>
      <c r="BR143" s="16"/>
      <c r="BS143" s="16">
        <f>SUM(BS144:BS145)</f>
        <v>1156.3999999999999</v>
      </c>
      <c r="BU143" s="46"/>
      <c r="BV143" s="47"/>
    </row>
    <row r="144" spans="1:75" s="3" customFormat="1" hidden="1" x14ac:dyDescent="0.2">
      <c r="A144" s="26" t="s">
        <v>29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24"/>
      <c r="BG144" s="24"/>
      <c r="BH144" s="16"/>
      <c r="BI144" s="24"/>
      <c r="BJ144" s="16"/>
      <c r="BK144" s="16"/>
      <c r="BL144" s="16">
        <f>P144+AB144+AN144</f>
        <v>0</v>
      </c>
      <c r="BM144" s="16">
        <f>Q144+AC144+AO144</f>
        <v>0</v>
      </c>
      <c r="BN144" s="16">
        <f>AZ144</f>
        <v>0</v>
      </c>
      <c r="BO144" s="16">
        <f>BA144</f>
        <v>0</v>
      </c>
      <c r="BP144" s="16"/>
      <c r="BQ144" s="40"/>
      <c r="BR144" s="16"/>
      <c r="BS144" s="40"/>
      <c r="BU144" s="46"/>
      <c r="BV144" s="47"/>
    </row>
    <row r="145" spans="1:75" s="36" customFormat="1" hidden="1" x14ac:dyDescent="0.2">
      <c r="A145" s="25"/>
      <c r="C145" s="34">
        <v>1388</v>
      </c>
      <c r="D145" s="34"/>
      <c r="E145" s="34">
        <f>BC145-C145</f>
        <v>-1388</v>
      </c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>
        <f>G145+J145+M145</f>
        <v>0</v>
      </c>
      <c r="Q145" s="34">
        <f>H145+K145+N145</f>
        <v>0</v>
      </c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>
        <f>S145+V145+Y145</f>
        <v>0</v>
      </c>
      <c r="AC145" s="34">
        <f>T145+W145+Z145</f>
        <v>0</v>
      </c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>
        <f>AE145+AH145+AK145</f>
        <v>0</v>
      </c>
      <c r="AO145" s="34">
        <f>AF145+AI145+AL145</f>
        <v>0</v>
      </c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>
        <f>AQ145+AT145+AW145</f>
        <v>0</v>
      </c>
      <c r="BA145" s="34">
        <f>AR145+AU145+AX145</f>
        <v>0</v>
      </c>
      <c r="BB145" s="34"/>
      <c r="BC145" s="34">
        <f>P145+AB145+AN145+AZ145</f>
        <v>0</v>
      </c>
      <c r="BD145" s="34">
        <f>Q145+AC145+AO145+BA145</f>
        <v>0</v>
      </c>
      <c r="BE145" s="34"/>
      <c r="BF145" s="24" t="s">
        <v>11</v>
      </c>
      <c r="BG145" s="37"/>
      <c r="BH145" s="34"/>
      <c r="BI145" s="37"/>
      <c r="BJ145" s="34"/>
      <c r="BK145" s="34"/>
      <c r="BL145" s="34"/>
      <c r="BM145" s="34"/>
      <c r="BN145" s="34"/>
      <c r="BO145" s="34"/>
      <c r="BP145" s="34"/>
      <c r="BQ145" s="40">
        <f>980*1.18</f>
        <v>1156.3999999999999</v>
      </c>
      <c r="BR145" s="34"/>
      <c r="BS145" s="41">
        <f>BQ145-BC145</f>
        <v>1156.3999999999999</v>
      </c>
      <c r="BU145" s="46"/>
      <c r="BV145" s="47"/>
    </row>
    <row r="146" spans="1:75" s="11" customFormat="1" hidden="1" x14ac:dyDescent="0.2">
      <c r="A146" s="25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24"/>
      <c r="BG146" s="24"/>
      <c r="BH146" s="12"/>
      <c r="BJ146" s="12"/>
      <c r="BK146" s="12"/>
      <c r="BL146" s="12"/>
      <c r="BM146" s="12"/>
      <c r="BN146" s="12"/>
      <c r="BO146" s="12"/>
      <c r="BP146" s="12"/>
      <c r="BQ146" s="37"/>
      <c r="BR146" s="12"/>
      <c r="BS146" s="37"/>
      <c r="BU146" s="46"/>
      <c r="BV146" s="47"/>
    </row>
    <row r="147" spans="1:75" s="3" customFormat="1" hidden="1" x14ac:dyDescent="0.2">
      <c r="A147" s="8" t="s">
        <v>8</v>
      </c>
      <c r="C147" s="16">
        <f>SUM(C149:C154)</f>
        <v>0</v>
      </c>
      <c r="D147" s="16"/>
      <c r="E147" s="16">
        <f>SUM(E149:E154)</f>
        <v>0</v>
      </c>
      <c r="F147" s="16"/>
      <c r="G147" s="16">
        <f>SUM(G149:G153)</f>
        <v>0</v>
      </c>
      <c r="H147" s="16">
        <f>SUM(H149:H154)</f>
        <v>0</v>
      </c>
      <c r="I147" s="16"/>
      <c r="J147" s="16">
        <f>SUM(J149:J153)</f>
        <v>0</v>
      </c>
      <c r="K147" s="16">
        <f>SUM(K149:K154)</f>
        <v>0</v>
      </c>
      <c r="L147" s="16"/>
      <c r="M147" s="16">
        <f>SUM(M149:M153)</f>
        <v>0</v>
      </c>
      <c r="N147" s="16">
        <f>SUM(N149:N154)</f>
        <v>0</v>
      </c>
      <c r="O147" s="16"/>
      <c r="P147" s="16">
        <f>SUM(P149:P153)</f>
        <v>0</v>
      </c>
      <c r="Q147" s="16">
        <f>SUM(Q149:Q154)</f>
        <v>0</v>
      </c>
      <c r="R147" s="16"/>
      <c r="S147" s="16">
        <f>SUM(S149:S153)</f>
        <v>0</v>
      </c>
      <c r="T147" s="16">
        <f>SUM(T149:T154)</f>
        <v>0</v>
      </c>
      <c r="U147" s="16"/>
      <c r="V147" s="16">
        <f>SUM(V149:V153)</f>
        <v>0</v>
      </c>
      <c r="W147" s="16">
        <f>SUM(W149:W154)</f>
        <v>0</v>
      </c>
      <c r="X147" s="16"/>
      <c r="Y147" s="16">
        <f>SUM(Y149:Y153)</f>
        <v>2923.73</v>
      </c>
      <c r="Z147" s="16">
        <f>SUM(Z149:Z154)</f>
        <v>0</v>
      </c>
      <c r="AA147" s="16"/>
      <c r="AB147" s="16">
        <f>SUM(AB149:AB153)</f>
        <v>2923.73</v>
      </c>
      <c r="AC147" s="16">
        <f>SUM(AC149:AC154)</f>
        <v>0</v>
      </c>
      <c r="AD147" s="16"/>
      <c r="AE147" s="16">
        <f>SUM(AE149:AE153)</f>
        <v>0</v>
      </c>
      <c r="AF147" s="16">
        <f>SUM(AF149:AF154)</f>
        <v>0</v>
      </c>
      <c r="AG147" s="16"/>
      <c r="AH147" s="16">
        <f>SUM(AH149:AH153)</f>
        <v>607.09</v>
      </c>
      <c r="AI147" s="16">
        <f>SUM(AI149:AI154)</f>
        <v>0</v>
      </c>
      <c r="AJ147" s="16"/>
      <c r="AK147" s="16">
        <f>SUM(AK149:AK153)</f>
        <v>0</v>
      </c>
      <c r="AL147" s="16">
        <f>SUM(AL149:AL154)</f>
        <v>0</v>
      </c>
      <c r="AM147" s="16"/>
      <c r="AN147" s="16">
        <f>SUM(AN149:AN153)</f>
        <v>607.09</v>
      </c>
      <c r="AO147" s="16">
        <f>SUM(AO149:AO154)</f>
        <v>0</v>
      </c>
      <c r="AP147" s="16"/>
      <c r="AQ147" s="16">
        <f>SUM(AQ149:AQ153)</f>
        <v>0</v>
      </c>
      <c r="AR147" s="16">
        <f>SUM(AR149:AR154)</f>
        <v>0</v>
      </c>
      <c r="AS147" s="16"/>
      <c r="AT147" s="16">
        <f>SUM(AT149:AT153)</f>
        <v>211.86</v>
      </c>
      <c r="AU147" s="16">
        <f>SUM(AU149:AU154)</f>
        <v>0</v>
      </c>
      <c r="AV147" s="16"/>
      <c r="AW147" s="16">
        <f>SUM(AW149:AW153)</f>
        <v>0</v>
      </c>
      <c r="AX147" s="16">
        <f>SUM(AX149:AX154)</f>
        <v>0</v>
      </c>
      <c r="AY147" s="16"/>
      <c r="AZ147" s="16">
        <f>SUM(AZ149:AZ153)</f>
        <v>211.86</v>
      </c>
      <c r="BA147" s="16">
        <f>SUM(BA149:BA154)</f>
        <v>0</v>
      </c>
      <c r="BB147" s="16"/>
      <c r="BC147" s="16">
        <f>SUM(BC149:BC153)</f>
        <v>3742.68</v>
      </c>
      <c r="BD147" s="16">
        <f>SUM(BD149:BD154)</f>
        <v>0</v>
      </c>
      <c r="BE147" s="16"/>
      <c r="BF147" s="23"/>
      <c r="BG147" s="23"/>
      <c r="BH147" s="16"/>
      <c r="BI147" s="23"/>
      <c r="BJ147" s="16"/>
      <c r="BK147" s="16"/>
      <c r="BL147" s="16">
        <f>P147+AB147+AN147</f>
        <v>3530.82</v>
      </c>
      <c r="BM147" s="16">
        <f>Q147+AC147+AO147</f>
        <v>0</v>
      </c>
      <c r="BN147" s="16">
        <f>AZ147</f>
        <v>211.86</v>
      </c>
      <c r="BO147" s="16">
        <f>BA147</f>
        <v>0</v>
      </c>
      <c r="BP147" s="16"/>
      <c r="BQ147" s="16">
        <f>SUM(BQ149:BQ154)</f>
        <v>0</v>
      </c>
      <c r="BR147" s="16"/>
      <c r="BS147" s="16">
        <f>SUM(BS149:BS154)</f>
        <v>0</v>
      </c>
      <c r="BU147" s="46"/>
      <c r="BV147" s="47"/>
    </row>
    <row r="148" spans="1:75" s="3" customFormat="1" hidden="1" x14ac:dyDescent="0.2">
      <c r="A148" s="26" t="s">
        <v>29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23"/>
      <c r="BG148" s="23"/>
      <c r="BH148" s="16"/>
      <c r="BI148" s="23"/>
      <c r="BJ148" s="16"/>
      <c r="BK148" s="16"/>
      <c r="BL148" s="16">
        <f>P148+AB148+AN148</f>
        <v>0</v>
      </c>
      <c r="BM148" s="16">
        <f>Q148+AC148+AO148</f>
        <v>0</v>
      </c>
      <c r="BN148" s="16">
        <f>AZ148</f>
        <v>0</v>
      </c>
      <c r="BO148" s="16">
        <f>BA148</f>
        <v>0</v>
      </c>
      <c r="BP148" s="16"/>
      <c r="BQ148" s="40"/>
      <c r="BR148" s="16"/>
      <c r="BS148" s="40"/>
      <c r="BU148" s="46"/>
      <c r="BV148" s="47"/>
    </row>
    <row r="149" spans="1:75" hidden="1" x14ac:dyDescent="0.2">
      <c r="A149" s="25" t="s">
        <v>46</v>
      </c>
      <c r="C149" s="12"/>
      <c r="E149" s="12"/>
      <c r="G149" s="12"/>
      <c r="H149" s="12"/>
      <c r="J149" s="12"/>
      <c r="K149" s="12"/>
      <c r="M149" s="12"/>
      <c r="N149" s="12"/>
      <c r="P149" s="34">
        <f>G149+J149+M149</f>
        <v>0</v>
      </c>
      <c r="Q149" s="34"/>
      <c r="S149" s="12"/>
      <c r="T149" s="12"/>
      <c r="V149" s="12"/>
      <c r="W149" s="12"/>
      <c r="Y149" s="12"/>
      <c r="Z149" s="12"/>
      <c r="AB149" s="34">
        <f>S149+V149+Y149</f>
        <v>0</v>
      </c>
      <c r="AC149" s="34"/>
      <c r="AE149" s="12"/>
      <c r="AF149" s="12"/>
      <c r="AH149" s="12"/>
      <c r="AI149" s="12"/>
      <c r="AK149" s="12"/>
      <c r="AL149" s="12"/>
      <c r="AN149" s="34">
        <f>AE149+AH149+AK149</f>
        <v>0</v>
      </c>
      <c r="AO149" s="34"/>
      <c r="AQ149" s="12"/>
      <c r="AR149" s="12"/>
      <c r="AT149" s="12">
        <v>211.86</v>
      </c>
      <c r="AU149" s="12"/>
      <c r="AW149" s="12"/>
      <c r="AX149" s="12"/>
      <c r="AZ149" s="34">
        <f t="shared" ref="AZ149:BA152" si="31">AQ149+AT149+AW149</f>
        <v>211.86</v>
      </c>
      <c r="BA149" s="34">
        <f t="shared" si="31"/>
        <v>0</v>
      </c>
      <c r="BC149" s="12">
        <f>P149+AB149+AN149+AZ149</f>
        <v>211.86</v>
      </c>
      <c r="BF149" s="24" t="s">
        <v>11</v>
      </c>
      <c r="BI149" s="11"/>
      <c r="BN149" s="32"/>
      <c r="BO149" s="32"/>
      <c r="BT149"/>
      <c r="BU149" s="46"/>
      <c r="BV149" s="47"/>
    </row>
    <row r="150" spans="1:75" hidden="1" x14ac:dyDescent="0.2">
      <c r="A150" s="25" t="s">
        <v>49</v>
      </c>
      <c r="C150" s="12"/>
      <c r="E150" s="12"/>
      <c r="G150" s="12"/>
      <c r="H150" s="12"/>
      <c r="J150" s="12"/>
      <c r="K150" s="12"/>
      <c r="M150" s="12"/>
      <c r="N150" s="12"/>
      <c r="P150" s="34">
        <f>G150+J150+M150</f>
        <v>0</v>
      </c>
      <c r="Q150" s="34"/>
      <c r="S150" s="12"/>
      <c r="T150" s="12"/>
      <c r="V150" s="12"/>
      <c r="W150" s="12"/>
      <c r="Y150" s="12"/>
      <c r="Z150" s="12"/>
      <c r="AB150" s="34">
        <f>S150+V150+Y150</f>
        <v>0</v>
      </c>
      <c r="AC150" s="34"/>
      <c r="AE150" s="12"/>
      <c r="AF150" s="12"/>
      <c r="AH150" s="12">
        <v>607.09</v>
      </c>
      <c r="AI150" s="12"/>
      <c r="AK150" s="12"/>
      <c r="AL150" s="12"/>
      <c r="AN150" s="34">
        <f>AE150+AH150+AK150</f>
        <v>607.09</v>
      </c>
      <c r="AO150" s="34"/>
      <c r="AQ150" s="12"/>
      <c r="AR150" s="12"/>
      <c r="AT150" s="12"/>
      <c r="AU150" s="12"/>
      <c r="AW150" s="12"/>
      <c r="AX150" s="12"/>
      <c r="AZ150" s="34">
        <f t="shared" si="31"/>
        <v>0</v>
      </c>
      <c r="BA150" s="34">
        <f t="shared" si="31"/>
        <v>0</v>
      </c>
      <c r="BC150" s="12">
        <f>P150+AB150+AN150+AZ150</f>
        <v>607.09</v>
      </c>
      <c r="BF150" s="24" t="s">
        <v>11</v>
      </c>
      <c r="BI150" s="11"/>
      <c r="BN150" s="32"/>
      <c r="BO150" s="32"/>
      <c r="BT150"/>
      <c r="BU150" s="46"/>
      <c r="BV150" s="47"/>
    </row>
    <row r="151" spans="1:75" hidden="1" x14ac:dyDescent="0.2">
      <c r="A151" s="25" t="s">
        <v>47</v>
      </c>
      <c r="C151" s="12"/>
      <c r="E151" s="12"/>
      <c r="G151" s="12"/>
      <c r="H151" s="12"/>
      <c r="J151" s="12"/>
      <c r="K151" s="12"/>
      <c r="M151" s="12"/>
      <c r="N151" s="12"/>
      <c r="P151" s="34">
        <f>G151+J151+M151</f>
        <v>0</v>
      </c>
      <c r="Q151" s="34"/>
      <c r="S151" s="12"/>
      <c r="T151" s="12"/>
      <c r="V151" s="12"/>
      <c r="W151" s="12"/>
      <c r="Y151" s="12">
        <v>2542.37</v>
      </c>
      <c r="Z151" s="12"/>
      <c r="AB151" s="34">
        <f>S151+V151+Y151</f>
        <v>2542.37</v>
      </c>
      <c r="AC151" s="34"/>
      <c r="AE151" s="12"/>
      <c r="AF151" s="12"/>
      <c r="AH151" s="12"/>
      <c r="AI151" s="12"/>
      <c r="AK151" s="12"/>
      <c r="AL151" s="12"/>
      <c r="AN151" s="34">
        <f>AE151+AH151+AK151</f>
        <v>0</v>
      </c>
      <c r="AO151" s="34"/>
      <c r="AQ151" s="12"/>
      <c r="AR151" s="12"/>
      <c r="AT151" s="12"/>
      <c r="AU151" s="12"/>
      <c r="AW151" s="12"/>
      <c r="AX151" s="12"/>
      <c r="AZ151" s="34">
        <f t="shared" si="31"/>
        <v>0</v>
      </c>
      <c r="BA151" s="34">
        <f t="shared" si="31"/>
        <v>0</v>
      </c>
      <c r="BC151" s="12">
        <f>P151+AB151+AN151+AZ151</f>
        <v>2542.37</v>
      </c>
      <c r="BF151" s="24" t="s">
        <v>11</v>
      </c>
      <c r="BI151" s="11"/>
      <c r="BN151" s="32"/>
      <c r="BO151" s="32"/>
      <c r="BT151"/>
      <c r="BU151" s="46"/>
      <c r="BV151" s="47"/>
    </row>
    <row r="152" spans="1:75" s="4" customFormat="1" hidden="1" x14ac:dyDescent="0.2">
      <c r="A152" s="25" t="s">
        <v>48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>
        <f>G152+J152+M152</f>
        <v>0</v>
      </c>
      <c r="Q152" s="12"/>
      <c r="R152" s="12"/>
      <c r="S152" s="12"/>
      <c r="T152" s="12"/>
      <c r="U152" s="12"/>
      <c r="V152" s="12"/>
      <c r="W152" s="12"/>
      <c r="X152" s="12"/>
      <c r="Y152" s="12">
        <v>381.36</v>
      </c>
      <c r="Z152" s="12"/>
      <c r="AA152" s="12"/>
      <c r="AB152" s="12">
        <f>S152+V152+Y152</f>
        <v>381.36</v>
      </c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>
        <f>AE152+AH152+AK152</f>
        <v>0</v>
      </c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>
        <f t="shared" si="31"/>
        <v>0</v>
      </c>
      <c r="BA152" s="12">
        <f t="shared" si="31"/>
        <v>0</v>
      </c>
      <c r="BB152" s="12"/>
      <c r="BC152" s="12">
        <f>P152+AB152+AN152+AZ152</f>
        <v>381.36</v>
      </c>
      <c r="BD152" s="12"/>
      <c r="BE152" s="12"/>
      <c r="BF152" s="24" t="s">
        <v>11</v>
      </c>
      <c r="BG152" s="24"/>
      <c r="BH152" s="12"/>
      <c r="BI152" s="24"/>
      <c r="BJ152" s="12"/>
      <c r="BK152" s="12"/>
      <c r="BL152" s="12"/>
      <c r="BM152" s="12"/>
      <c r="BN152" s="12"/>
      <c r="BO152" s="12"/>
      <c r="BP152" s="12"/>
      <c r="BQ152" s="40"/>
      <c r="BR152" s="12"/>
      <c r="BS152" s="40"/>
      <c r="BU152" s="47"/>
      <c r="BV152" s="47"/>
    </row>
    <row r="153" spans="1:75" s="3" customFormat="1" hidden="1" x14ac:dyDescent="0.2">
      <c r="A153" s="9"/>
      <c r="C153" s="12"/>
      <c r="D153" s="16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24"/>
      <c r="BG153" s="24"/>
      <c r="BH153" s="16"/>
      <c r="BI153" s="24"/>
      <c r="BJ153" s="16"/>
      <c r="BK153" s="16"/>
      <c r="BL153" s="16"/>
      <c r="BM153" s="16"/>
      <c r="BN153" s="16"/>
      <c r="BO153" s="16"/>
      <c r="BP153" s="16"/>
      <c r="BQ153" s="40"/>
      <c r="BR153" s="16"/>
      <c r="BS153" s="41"/>
      <c r="BU153" s="47"/>
      <c r="BV153" s="47"/>
    </row>
    <row r="154" spans="1:75" s="3" customFormat="1" hidden="1" x14ac:dyDescent="0.2">
      <c r="A154" s="9"/>
      <c r="C154" s="12"/>
      <c r="D154" s="16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24"/>
      <c r="BG154" s="24"/>
      <c r="BH154" s="16"/>
      <c r="BI154" s="24"/>
      <c r="BJ154" s="16"/>
      <c r="BK154" s="16"/>
      <c r="BL154" s="16"/>
      <c r="BM154" s="16"/>
      <c r="BN154" s="16"/>
      <c r="BO154" s="16"/>
      <c r="BP154" s="16"/>
      <c r="BQ154" s="40"/>
      <c r="BR154" s="16"/>
      <c r="BS154" s="40"/>
      <c r="BU154" s="47"/>
      <c r="BV154" s="47"/>
    </row>
    <row r="155" spans="1:75" s="3" customFormat="1" x14ac:dyDescent="0.2">
      <c r="A155" s="10" t="s">
        <v>5</v>
      </c>
      <c r="B155" s="51"/>
      <c r="C155" s="19" t="e">
        <f>C46+#REF!+C82+C96</f>
        <v>#REF!</v>
      </c>
      <c r="D155" s="19"/>
      <c r="E155" s="19" t="e">
        <f>E46+#REF!+E82+E96</f>
        <v>#REF!</v>
      </c>
      <c r="F155" s="19"/>
      <c r="G155" s="19">
        <f>G6+G11+G19+G25+G62+G82+G88+G95+G118+G130</f>
        <v>63508.525000000001</v>
      </c>
      <c r="H155" s="19" t="e">
        <f>H46+#REF!+H82+H96</f>
        <v>#REF!</v>
      </c>
      <c r="I155" s="16"/>
      <c r="J155" s="19">
        <f>J6+J11+J19+J25+J62+J82+J88+J95+J118+J130</f>
        <v>0</v>
      </c>
      <c r="K155" s="19" t="e">
        <f>K46+#REF!+K82+K96</f>
        <v>#REF!</v>
      </c>
      <c r="L155" s="16"/>
      <c r="M155" s="19">
        <f>M6+M11+M19+M25+M62+M82+M88+M95+M118+M130</f>
        <v>7468.8</v>
      </c>
      <c r="N155" s="19" t="e">
        <f>N46+#REF!+N82+N96</f>
        <v>#REF!</v>
      </c>
      <c r="O155" s="16"/>
      <c r="P155" s="19">
        <f>P6+P11+P19+P25+P62+P82+P88+P95+P118+P130</f>
        <v>70977.324999999997</v>
      </c>
      <c r="Q155" s="19" t="e">
        <f>Q46+#REF!+Q82+Q96</f>
        <v>#REF!</v>
      </c>
      <c r="R155" s="16"/>
      <c r="S155" s="19">
        <f>S6+S11+S19+S25+S62+S82+S88+S95+S118+S130</f>
        <v>1094.4000000000001</v>
      </c>
      <c r="T155" s="19" t="e">
        <f>T46+#REF!+T82+T96</f>
        <v>#REF!</v>
      </c>
      <c r="U155" s="16"/>
      <c r="V155" s="19">
        <f>V6+V11+V19+V25+V62+V82+V88+V95+V118+V130</f>
        <v>14114.98</v>
      </c>
      <c r="W155" s="19" t="e">
        <f>W46+#REF!+W82+W96</f>
        <v>#REF!</v>
      </c>
      <c r="X155" s="16"/>
      <c r="Y155" s="19">
        <f>Y6+Y11+Y19+Y25+Y62+Y82+Y88+Y95+Y118+Y130</f>
        <v>16697.13</v>
      </c>
      <c r="Z155" s="19" t="e">
        <f>Z46+#REF!+Z82+Z96</f>
        <v>#REF!</v>
      </c>
      <c r="AA155" s="16"/>
      <c r="AB155" s="19">
        <f>AB6+AB11+AB19+AB25+AB62+AB82+AB88+AB95+AB118+AB130</f>
        <v>31906.510000000002</v>
      </c>
      <c r="AC155" s="19" t="e">
        <f>AC46+#REF!+AC82+AC96</f>
        <v>#REF!</v>
      </c>
      <c r="AD155" s="16"/>
      <c r="AE155" s="19">
        <f>AE6+AE11+AE19+AE25+AE62+AE82+AE88+AE95+AE118+AE130</f>
        <v>0</v>
      </c>
      <c r="AF155" s="19" t="e">
        <f>AF46+#REF!+AF82+AF96</f>
        <v>#REF!</v>
      </c>
      <c r="AG155" s="16"/>
      <c r="AH155" s="19">
        <f>AH6+AH11+AH19+AH25+AH62+AH82+AH88+AH95+AH118+AH130</f>
        <v>26544.69</v>
      </c>
      <c r="AI155" s="19" t="e">
        <f>AI46+#REF!+AI82+AI96</f>
        <v>#REF!</v>
      </c>
      <c r="AJ155" s="16"/>
      <c r="AK155" s="19">
        <f>AK6+AK11+AK19+AK25+AK62+AK82+AK88+AK95+AK118+AK130</f>
        <v>12765.216440677965</v>
      </c>
      <c r="AL155" s="19" t="e">
        <f>AL46+#REF!+AL82+AL96</f>
        <v>#REF!</v>
      </c>
      <c r="AM155" s="16"/>
      <c r="AN155" s="19">
        <f>AN6+AN11+AN19+AN25+AN62+AN82+AN88+AN95+AN118+AN130</f>
        <v>39309.906440677958</v>
      </c>
      <c r="AO155" s="19" t="e">
        <f>AO46+#REF!+AO82+AO96</f>
        <v>#REF!</v>
      </c>
      <c r="AP155" s="16"/>
      <c r="AQ155" s="19">
        <f>AQ6+AQ11+AQ19+AQ25+AQ62+AQ82+AQ88+AQ95+AQ118+AQ130</f>
        <v>0</v>
      </c>
      <c r="AR155" s="19" t="e">
        <f>AR46+#REF!+AR82+AR96</f>
        <v>#REF!</v>
      </c>
      <c r="AS155" s="16"/>
      <c r="AT155" s="19">
        <f>AT6+AT11+AT19+AT25+AT62+AT82+AT88+AT95+AT118+AT130</f>
        <v>13040.16</v>
      </c>
      <c r="AU155" s="19" t="e">
        <f>AU46+#REF!+AU82+AU96</f>
        <v>#REF!</v>
      </c>
      <c r="AV155" s="16"/>
      <c r="AW155" s="19">
        <f>AW6+AW11+AW19+AW25+AW62+AW82+AW88+AW95+AW118+AW130</f>
        <v>28650.61</v>
      </c>
      <c r="AX155" s="19" t="e">
        <f>AX46+#REF!+AX82+AX96</f>
        <v>#REF!</v>
      </c>
      <c r="AY155" s="16"/>
      <c r="AZ155" s="19">
        <f>AZ6+AZ11+AZ19+AZ25+AZ62+AZ82+AZ88+AZ95+AZ118+AZ130</f>
        <v>41690.770000000004</v>
      </c>
      <c r="BA155" s="19" t="e">
        <f>BA46+#REF!+BA82+BA96</f>
        <v>#REF!</v>
      </c>
      <c r="BB155" s="16"/>
      <c r="BC155" s="19">
        <f>BC6+BC11+BC19+BC25+BC62+BC82+BC88+BC95+BC118+BC130</f>
        <v>183884.51144067795</v>
      </c>
      <c r="BD155" s="16" t="e">
        <f>BD46+#REF!+BD82+BD96</f>
        <v>#REF!</v>
      </c>
      <c r="BE155" s="16"/>
      <c r="BF155" s="16"/>
      <c r="BG155" s="16"/>
      <c r="BH155" s="16"/>
      <c r="BI155" s="16"/>
      <c r="BJ155" s="16"/>
      <c r="BK155" s="16"/>
      <c r="BL155" s="16">
        <f t="shared" ref="BL155:BM159" si="32">P155+AB155+AN155</f>
        <v>142193.74144067796</v>
      </c>
      <c r="BM155" s="16" t="e">
        <f t="shared" si="32"/>
        <v>#REF!</v>
      </c>
      <c r="BN155" s="16">
        <f t="shared" ref="BN155:BO159" si="33">AZ155</f>
        <v>41690.770000000004</v>
      </c>
      <c r="BO155" s="16" t="e">
        <f t="shared" si="33"/>
        <v>#REF!</v>
      </c>
      <c r="BP155" s="16"/>
      <c r="BQ155" s="16" t="e">
        <f>BQ46+#REF!+BQ82+BQ96</f>
        <v>#REF!</v>
      </c>
      <c r="BR155" s="16"/>
      <c r="BS155" s="16" t="e">
        <f>BS46+#REF!+BS82+BS96</f>
        <v>#REF!</v>
      </c>
      <c r="BU155" s="47"/>
      <c r="BV155" s="47"/>
    </row>
    <row r="156" spans="1:75" s="3" customFormat="1" x14ac:dyDescent="0.2">
      <c r="A156" s="43" t="s">
        <v>13</v>
      </c>
      <c r="C156" s="16"/>
      <c r="D156" s="16"/>
      <c r="E156" s="16">
        <f>BC156-C156</f>
        <v>0</v>
      </c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23"/>
      <c r="BG156" s="23"/>
      <c r="BH156" s="16"/>
      <c r="BI156" s="23"/>
      <c r="BJ156" s="16"/>
      <c r="BK156" s="16"/>
      <c r="BL156" s="16">
        <f t="shared" si="32"/>
        <v>0</v>
      </c>
      <c r="BM156" s="16">
        <f t="shared" si="32"/>
        <v>0</v>
      </c>
      <c r="BN156" s="16">
        <f t="shared" si="33"/>
        <v>0</v>
      </c>
      <c r="BO156" s="16">
        <f t="shared" si="33"/>
        <v>0</v>
      </c>
      <c r="BP156" s="16"/>
      <c r="BQ156" s="40"/>
      <c r="BR156" s="16"/>
      <c r="BS156" s="40"/>
      <c r="BU156" s="47"/>
      <c r="BV156" s="47"/>
    </row>
    <row r="157" spans="1:75" s="1" customFormat="1" x14ac:dyDescent="0.2">
      <c r="A157" s="48" t="s">
        <v>12</v>
      </c>
      <c r="B157" s="49"/>
      <c r="C157" s="50" t="e">
        <f>C136+C137+C138+C139+C140+C141+C143+C144+C146+C147+#REF!+C152+C153+#REF!+#REF!+#REF!+#REF!+#REF!+#REF!+#REF!+#REF!</f>
        <v>#REF!</v>
      </c>
      <c r="D157" s="50"/>
      <c r="E157" s="50" t="e">
        <f>E136+E137+E138+E139+E140+E141+E143+E144+E146+E147+#REF!+E152+E153+#REF!+#REF!+#REF!+#REF!+#REF!+#REF!+#REF!+#REF!</f>
        <v>#REF!</v>
      </c>
      <c r="F157" s="50"/>
      <c r="G157" s="50">
        <f>G6+G11+G19+G25+G62</f>
        <v>63508.525000000001</v>
      </c>
      <c r="H157" s="50" t="e">
        <f>H48+H86+H87+H88+H89+H101+H102+H103+H130+H136+H137+H138+H139+H140+H141+H143+H144+H146+H147+#REF!+H152+H153+#REF!+#REF!+#REF!+#REF!+#REF!+#REF!+#REF!+#REF!+#REF!</f>
        <v>#REF!</v>
      </c>
      <c r="I157" s="16"/>
      <c r="J157" s="50">
        <f>J6+J11+J19+J25+J62</f>
        <v>0</v>
      </c>
      <c r="K157" s="50" t="e">
        <f>K48+K86+K87+K88+K89+K101+K102+K103+K130+K136+K137+K138+K139+K140+K141+K143+K144+K146+K147+#REF!+K152+K153+#REF!+#REF!+#REF!+#REF!+#REF!+#REF!+#REF!+#REF!+#REF!</f>
        <v>#REF!</v>
      </c>
      <c r="L157" s="16"/>
      <c r="M157" s="50">
        <f>M6+M11+M19+M25+M62</f>
        <v>6809</v>
      </c>
      <c r="N157" s="50" t="e">
        <f>N48+N86+N87+N88+N89+N101+N102+N103+N130+N136+N137+N138+N139+N140+N141+N143+N144+N146+N147+#REF!+N152+N153+#REF!+#REF!+#REF!+#REF!+#REF!+#REF!+#REF!+#REF!+#REF!</f>
        <v>#REF!</v>
      </c>
      <c r="O157" s="16"/>
      <c r="P157" s="50">
        <f>G157+J157+M157</f>
        <v>70317.524999999994</v>
      </c>
      <c r="Q157" s="50" t="e">
        <f>Q48+Q86+Q87+Q88+Q89+Q101+Q102+Q103+Q130+Q136+Q137+Q138+Q139+Q140+Q141+Q143+Q144+Q146+Q147+#REF!+Q152+Q153+#REF!+#REF!+#REF!+#REF!+#REF!+#REF!+#REF!+#REF!+#REF!</f>
        <v>#REF!</v>
      </c>
      <c r="R157" s="16"/>
      <c r="S157" s="50">
        <f>S6+S11+S19+S25+S62</f>
        <v>960</v>
      </c>
      <c r="T157" s="50" t="e">
        <f>T48+T86+T87+T88+T89+T101+T102+T103+T130+T136+T137+T138+T139+T140+T141+T143+T144+T146+T147+#REF!+T152+T153+#REF!+#REF!+#REF!+#REF!+#REF!+#REF!+#REF!+#REF!+#REF!</f>
        <v>#REF!</v>
      </c>
      <c r="U157" s="16"/>
      <c r="V157" s="50">
        <f>V6+V11+V19+V25+V62</f>
        <v>13606.5</v>
      </c>
      <c r="W157" s="50" t="e">
        <f>W48+W86+W87+W88+W89+W101+W102+W103+W130+W136+W137+W138+W139+W140+W141+W143+W144+W146+W147+#REF!+W152+W153+#REF!+#REF!+#REF!+#REF!+#REF!+#REF!+#REF!+#REF!+#REF!</f>
        <v>#REF!</v>
      </c>
      <c r="X157" s="16"/>
      <c r="Y157" s="50">
        <f>Y6+Y11+Y19+Y25+Y62</f>
        <v>13773.4</v>
      </c>
      <c r="Z157" s="50" t="e">
        <f>Z48+Z86+Z87+Z88+Z89+Z101+Z102+Z103+Z130+Z136+Z137+Z138+Z139+Z140+Z141+Z143+Z144+Z146+Z147+#REF!+Z152+Z153+#REF!+#REF!+#REF!+#REF!+#REF!+#REF!+#REF!+#REF!+#REF!</f>
        <v>#REF!</v>
      </c>
      <c r="AA157" s="16"/>
      <c r="AB157" s="50">
        <f>S157+V157+Y157</f>
        <v>28339.9</v>
      </c>
      <c r="AC157" s="50" t="e">
        <f>AC48+AC86+AC87+AC88+AC89+AC101+AC102+AC103+AC130+AC136+AC137+AC138+AC139+AC140+AC141+AC143+AC144+AC146+AC147+#REF!+AC152+AC153+#REF!+#REF!+#REF!+#REF!+#REF!+#REF!+#REF!+#REF!+#REF!</f>
        <v>#REF!</v>
      </c>
      <c r="AD157" s="16"/>
      <c r="AE157" s="50">
        <f>AE6+AE11+AE19+AE25+AE62</f>
        <v>0</v>
      </c>
      <c r="AF157" s="50" t="e">
        <f>AF48+AF86+AF87+AF88+AF89+AF101+AF102+AF103+AF130+AF136+AF137+AF138+AF139+AF140+AF141+AF143+AF144+AF146+AF147+#REF!+AF152+AF153+#REF!+#REF!+#REF!+#REF!+#REF!+#REF!+#REF!+#REF!+#REF!</f>
        <v>#REF!</v>
      </c>
      <c r="AG157" s="16"/>
      <c r="AH157" s="50">
        <f>AH6+AH11+AH19+AH25+AH62</f>
        <v>25937.599999999999</v>
      </c>
      <c r="AI157" s="50" t="e">
        <f>AI48+AI86+AI87+AI88+AI89+AI101+AI102+AI103+AI130+AI136+AI137+AI138+AI139+AI140+AI141+AI143+AI144+AI146+AI147+#REF!+AI152+AI153+#REF!+#REF!+#REF!+#REF!+#REF!+#REF!+#REF!+#REF!+#REF!</f>
        <v>#REF!</v>
      </c>
      <c r="AJ157" s="16"/>
      <c r="AK157" s="50">
        <f>AK6+AK11+AK19+AK25+AK62</f>
        <v>10746.5</v>
      </c>
      <c r="AL157" s="50" t="e">
        <f>AL48+AL86+AL87+AL88+AL89+AL101+AL102+AL103+AL130+AL136+AL137+AL138+AL139+AL140+AL141+AL143+AL144+AL146+AL147+#REF!+AL152+AL153+#REF!+#REF!+#REF!+#REF!+#REF!+#REF!+#REF!+#REF!+#REF!</f>
        <v>#REF!</v>
      </c>
      <c r="AM157" s="16"/>
      <c r="AN157" s="50">
        <f>AE157+AH157+AK157</f>
        <v>36684.1</v>
      </c>
      <c r="AO157" s="50" t="e">
        <f>AO48+AO86+AO87+AO88+AO89+AO101+AO102+AO103+AO130+AO136+AO137+AO138+AO139+AO140+AO141+AO143+AO144+AO146+AO147+#REF!+AO152+AO153+#REF!+#REF!+#REF!+#REF!+#REF!+#REF!+#REF!+#REF!+#REF!</f>
        <v>#REF!</v>
      </c>
      <c r="AP157" s="16"/>
      <c r="AQ157" s="50">
        <f>AQ6+AQ11+AQ19+AQ25+AQ62</f>
        <v>0</v>
      </c>
      <c r="AR157" s="50" t="e">
        <f>AR48+AR86+AR87+AR88+AR89+AR101+AR102+AR103+AR130+AR136+AR137+AR138+AR139+AR140+AR141+AR143+AR144+AR146+AR147+#REF!+AR152+AR153+#REF!+#REF!+#REF!+#REF!+#REF!+#REF!+#REF!+#REF!+#REF!</f>
        <v>#REF!</v>
      </c>
      <c r="AS157" s="16"/>
      <c r="AT157" s="50">
        <f>AT6+AT11+AT19+AT25+AT62</f>
        <v>8760.5</v>
      </c>
      <c r="AU157" s="50" t="e">
        <f>AU48+AU86+AU87+AU88+AU89+AU101+AU102+AU103+AU130+AU136+AU137+AU138+AU139+AU140+AU141+AU143+AU144+AU146+AU147+#REF!+AU152+AU153+#REF!+#REF!+#REF!+#REF!+#REF!+#REF!+#REF!+#REF!+#REF!</f>
        <v>#REF!</v>
      </c>
      <c r="AV157" s="16"/>
      <c r="AW157" s="50">
        <f>AW6+AW11+AW19+AW25+AW62</f>
        <v>0</v>
      </c>
      <c r="AX157" s="50" t="e">
        <f>AX48+AX86+AX87+AX88+AX89+AX101+AX102+AX103+AX130+AX136+AX137+AX138+AX139+AX140+AX141+AX143+AX144+AX146+AX147+#REF!+AX152+AX153+#REF!+#REF!+#REF!+#REF!+#REF!+#REF!+#REF!+#REF!+#REF!</f>
        <v>#REF!</v>
      </c>
      <c r="AY157" s="16"/>
      <c r="AZ157" s="50">
        <f>AQ157+AT157+AW157</f>
        <v>8760.5</v>
      </c>
      <c r="BA157" s="50" t="e">
        <f>BA48+BA86+BA87+BA88+BA89+BA101+BA102+BA103+BA130+BA136+BA137+BA138+BA139+BA140+BA141+BA143+BA144+BA146+BA147+#REF!+BA152+BA153+#REF!+#REF!+#REF!+#REF!+#REF!+#REF!+#REF!+#REF!+#REF!</f>
        <v>#REF!</v>
      </c>
      <c r="BB157" s="16"/>
      <c r="BC157" s="50">
        <f>P157+AB157+AN157+AZ157</f>
        <v>144102.02499999999</v>
      </c>
      <c r="BD157" s="15" t="e">
        <f>BD48+BD86+BD87+BD88+BD89+BD101+BD102+BD103+BD130+BD136+BD137+BD138+BD139+BD140+BD141+BD143+BD144+BD146+BD147+#REF!+BD152+BD153+#REF!+#REF!+#REF!+#REF!+#REF!+#REF!+#REF!+#REF!+#REF!</f>
        <v>#REF!</v>
      </c>
      <c r="BE157" s="16"/>
      <c r="BF157" s="24" t="s">
        <v>73</v>
      </c>
      <c r="BG157" s="20"/>
      <c r="BH157" s="16"/>
      <c r="BI157" s="20"/>
      <c r="BJ157" s="16"/>
      <c r="BK157" s="16"/>
      <c r="BL157" s="15">
        <f t="shared" si="32"/>
        <v>135341.52499999999</v>
      </c>
      <c r="BM157" s="15" t="e">
        <f t="shared" si="32"/>
        <v>#REF!</v>
      </c>
      <c r="BN157" s="15">
        <f t="shared" si="33"/>
        <v>8760.5</v>
      </c>
      <c r="BO157" s="15" t="e">
        <f t="shared" si="33"/>
        <v>#REF!</v>
      </c>
      <c r="BP157" s="16"/>
      <c r="BQ157" s="15"/>
      <c r="BR157" s="16"/>
      <c r="BS157" s="15"/>
      <c r="BU157" s="46"/>
      <c r="BV157" s="47"/>
      <c r="BW157" s="3"/>
    </row>
    <row r="158" spans="1:75" s="1" customFormat="1" hidden="1" x14ac:dyDescent="0.2">
      <c r="A158" s="52" t="s">
        <v>10</v>
      </c>
      <c r="B158" s="53"/>
      <c r="C158" s="54" t="e">
        <f>#REF!+C145+C148+C131+#REF!</f>
        <v>#REF!</v>
      </c>
      <c r="D158" s="54"/>
      <c r="E158" s="54" t="e">
        <f>#REF!+E145+E148+E131+#REF!</f>
        <v>#REF!</v>
      </c>
      <c r="F158" s="54"/>
      <c r="G158" s="54">
        <f>G82+G88+G95</f>
        <v>0</v>
      </c>
      <c r="H158" s="54" t="e">
        <f>#REF!+H145+H148+H131+#REF!+H100</f>
        <v>#REF!</v>
      </c>
      <c r="I158" s="16"/>
      <c r="J158" s="54">
        <f>J82+J88+J95</f>
        <v>0</v>
      </c>
      <c r="K158" s="54" t="e">
        <f>#REF!+K145+K148+K131+#REF!+K100</f>
        <v>#REF!</v>
      </c>
      <c r="L158" s="16"/>
      <c r="M158" s="54">
        <f>M82+M88+M95</f>
        <v>659.8</v>
      </c>
      <c r="N158" s="54" t="e">
        <f>#REF!+N145+N148+N131+#REF!+N100</f>
        <v>#REF!</v>
      </c>
      <c r="O158" s="16"/>
      <c r="P158" s="54">
        <f>G158+J158+M158</f>
        <v>659.8</v>
      </c>
      <c r="Q158" s="54" t="e">
        <f>#REF!+Q145+Q148+Q131+#REF!+Q100</f>
        <v>#REF!</v>
      </c>
      <c r="R158" s="16"/>
      <c r="S158" s="54">
        <f>S82+S88+S95</f>
        <v>67.2</v>
      </c>
      <c r="T158" s="54" t="e">
        <f>#REF!+T145+T148+T131+#REF!+T100</f>
        <v>#REF!</v>
      </c>
      <c r="U158" s="16"/>
      <c r="V158" s="54">
        <f>V82+V88+V95</f>
        <v>0</v>
      </c>
      <c r="W158" s="54" t="e">
        <f>#REF!+W145+W148+W131+#REF!+W100</f>
        <v>#REF!</v>
      </c>
      <c r="X158" s="16"/>
      <c r="Y158" s="54">
        <f>Y82+Y88+Y95</f>
        <v>0</v>
      </c>
      <c r="Z158" s="54" t="e">
        <f>#REF!+Z145+Z148+Z131+#REF!+Z100</f>
        <v>#REF!</v>
      </c>
      <c r="AA158" s="16"/>
      <c r="AB158" s="54">
        <f>S158+V158+Y158</f>
        <v>67.2</v>
      </c>
      <c r="AC158" s="54" t="e">
        <f>#REF!+AC145+AC148+AC131+#REF!+AC100</f>
        <v>#REF!</v>
      </c>
      <c r="AD158" s="16"/>
      <c r="AE158" s="54">
        <f>AE82+AE88+AE95</f>
        <v>0</v>
      </c>
      <c r="AF158" s="54" t="e">
        <f>#REF!+AF145+AF148+AF131+#REF!+AF100</f>
        <v>#REF!</v>
      </c>
      <c r="AG158" s="16"/>
      <c r="AH158" s="54">
        <f>AH82+AH88+AH95</f>
        <v>0</v>
      </c>
      <c r="AI158" s="54" t="e">
        <f>#REF!+AI145+AI148+AI131+#REF!+AI100</f>
        <v>#REF!</v>
      </c>
      <c r="AJ158" s="16"/>
      <c r="AK158" s="54">
        <f>AK82+AK88+AK95</f>
        <v>0</v>
      </c>
      <c r="AL158" s="54" t="e">
        <f>#REF!+AL145+AL148+AL131+#REF!+AL100</f>
        <v>#REF!</v>
      </c>
      <c r="AM158" s="16"/>
      <c r="AN158" s="54">
        <f>AE158+AH158+AK158</f>
        <v>0</v>
      </c>
      <c r="AO158" s="54" t="e">
        <f>#REF!+AO145+AO148+AO131+#REF!+AO100</f>
        <v>#REF!</v>
      </c>
      <c r="AP158" s="16"/>
      <c r="AQ158" s="54">
        <f>AQ82+AQ88+AQ95</f>
        <v>0</v>
      </c>
      <c r="AR158" s="54" t="e">
        <f>#REF!+AR145+AR148+AR131+#REF!+AR100</f>
        <v>#REF!</v>
      </c>
      <c r="AS158" s="16"/>
      <c r="AT158" s="54">
        <f>AT82+AT88+AT95</f>
        <v>0</v>
      </c>
      <c r="AU158" s="54" t="e">
        <f>#REF!+AU145+AU148+AU131+#REF!+AU100</f>
        <v>#REF!</v>
      </c>
      <c r="AV158" s="16"/>
      <c r="AW158" s="54">
        <f>AW82+AW88+AW95</f>
        <v>0</v>
      </c>
      <c r="AX158" s="54" t="e">
        <f>#REF!+AX145+AX148+AX131+#REF!+AX100</f>
        <v>#REF!</v>
      </c>
      <c r="AY158" s="16"/>
      <c r="AZ158" s="54">
        <f>AQ158+AT158+AW158</f>
        <v>0</v>
      </c>
      <c r="BA158" s="54" t="e">
        <f>#REF!+BA145+BA148+BA131+#REF!+BA100</f>
        <v>#REF!</v>
      </c>
      <c r="BB158" s="16"/>
      <c r="BC158" s="54">
        <f>P158+AB158+AN158+AZ158</f>
        <v>727</v>
      </c>
      <c r="BD158" s="15" t="e">
        <f>#REF!+BD145+BD148+BD131+#REF!+BD100+#REF!</f>
        <v>#REF!</v>
      </c>
      <c r="BE158" s="16"/>
      <c r="BF158" s="20" t="s">
        <v>10</v>
      </c>
      <c r="BG158" s="20"/>
      <c r="BH158" s="16"/>
      <c r="BI158" s="20"/>
      <c r="BJ158" s="16"/>
      <c r="BK158" s="16"/>
      <c r="BL158" s="15">
        <f t="shared" si="32"/>
        <v>727</v>
      </c>
      <c r="BM158" s="15" t="e">
        <f t="shared" si="32"/>
        <v>#REF!</v>
      </c>
      <c r="BN158" s="15">
        <f t="shared" si="33"/>
        <v>0</v>
      </c>
      <c r="BO158" s="15" t="e">
        <f t="shared" si="33"/>
        <v>#REF!</v>
      </c>
      <c r="BP158" s="16"/>
      <c r="BQ158" s="15"/>
      <c r="BR158" s="16"/>
      <c r="BS158" s="15"/>
      <c r="BU158" s="46"/>
      <c r="BV158" s="47"/>
      <c r="BW158" s="3"/>
    </row>
    <row r="159" spans="1:75" s="1" customFormat="1" hidden="1" x14ac:dyDescent="0.2">
      <c r="A159" s="55" t="s">
        <v>11</v>
      </c>
      <c r="B159" s="56"/>
      <c r="C159" s="57">
        <f>C142</f>
        <v>2684.1</v>
      </c>
      <c r="D159" s="57"/>
      <c r="E159" s="57">
        <f>E142</f>
        <v>-2684.1</v>
      </c>
      <c r="F159" s="57"/>
      <c r="G159" s="57">
        <f>G118+G130</f>
        <v>0</v>
      </c>
      <c r="H159" s="57" t="e">
        <f>H142+#REF!+#REF!+H132</f>
        <v>#REF!</v>
      </c>
      <c r="I159" s="16"/>
      <c r="J159" s="57">
        <f>J118+J130</f>
        <v>0</v>
      </c>
      <c r="K159" s="57" t="e">
        <f>K142+#REF!+#REF!+K132</f>
        <v>#REF!</v>
      </c>
      <c r="L159" s="16"/>
      <c r="M159" s="57">
        <f>M118+M130</f>
        <v>0</v>
      </c>
      <c r="N159" s="57" t="e">
        <f>N142+#REF!+#REF!+N132</f>
        <v>#REF!</v>
      </c>
      <c r="O159" s="16"/>
      <c r="P159" s="57">
        <f>G159+J159+M159</f>
        <v>0</v>
      </c>
      <c r="Q159" s="57" t="e">
        <f>Q142+#REF!+#REF!+Q132</f>
        <v>#REF!</v>
      </c>
      <c r="R159" s="16"/>
      <c r="S159" s="57">
        <f>S118+S130</f>
        <v>67.2</v>
      </c>
      <c r="T159" s="57" t="e">
        <f>T142+#REF!+#REF!+T132</f>
        <v>#REF!</v>
      </c>
      <c r="U159" s="16"/>
      <c r="V159" s="57">
        <f>V118+V130</f>
        <v>508.48</v>
      </c>
      <c r="W159" s="57" t="e">
        <f>W142+#REF!+#REF!+W132</f>
        <v>#REF!</v>
      </c>
      <c r="X159" s="16"/>
      <c r="Y159" s="57">
        <f>Y118+Y130</f>
        <v>2923.73</v>
      </c>
      <c r="Z159" s="57" t="e">
        <f>Z142+#REF!+#REF!+Z132</f>
        <v>#REF!</v>
      </c>
      <c r="AA159" s="16"/>
      <c r="AB159" s="57">
        <f>S159+V159+Y159</f>
        <v>3499.41</v>
      </c>
      <c r="AC159" s="57" t="e">
        <f>AC142+#REF!+#REF!+AC132</f>
        <v>#REF!</v>
      </c>
      <c r="AD159" s="16"/>
      <c r="AE159" s="57">
        <f>AE118+AE130</f>
        <v>0</v>
      </c>
      <c r="AF159" s="57" t="e">
        <f>AF142+#REF!+#REF!+AF132</f>
        <v>#REF!</v>
      </c>
      <c r="AG159" s="16"/>
      <c r="AH159" s="57">
        <f>AH118+AH130</f>
        <v>607.09</v>
      </c>
      <c r="AI159" s="57" t="e">
        <f>AI142+#REF!+#REF!+AI132</f>
        <v>#REF!</v>
      </c>
      <c r="AJ159" s="16"/>
      <c r="AK159" s="57">
        <f>AK118+AK130</f>
        <v>2018.7164406779641</v>
      </c>
      <c r="AL159" s="57" t="e">
        <f>AL142+#REF!+#REF!+AL132</f>
        <v>#REF!</v>
      </c>
      <c r="AM159" s="16"/>
      <c r="AN159" s="57">
        <f>AE159+AH159+AK159</f>
        <v>2625.806440677964</v>
      </c>
      <c r="AO159" s="57" t="e">
        <f>AO142+#REF!+#REF!+AO132</f>
        <v>#REF!</v>
      </c>
      <c r="AP159" s="16"/>
      <c r="AQ159" s="57">
        <f>AQ118+AQ130</f>
        <v>0</v>
      </c>
      <c r="AR159" s="57" t="e">
        <f>AR142+#REF!+#REF!+AR132</f>
        <v>#REF!</v>
      </c>
      <c r="AS159" s="16"/>
      <c r="AT159" s="57">
        <f>AT118+AT130</f>
        <v>4279.66</v>
      </c>
      <c r="AU159" s="57" t="e">
        <f>AU142+#REF!+#REF!+AU132</f>
        <v>#REF!</v>
      </c>
      <c r="AV159" s="16"/>
      <c r="AW159" s="57">
        <f>AW118+AW130</f>
        <v>28650.61</v>
      </c>
      <c r="AX159" s="57" t="e">
        <f>AX142+#REF!+#REF!+AX132</f>
        <v>#REF!</v>
      </c>
      <c r="AY159" s="16"/>
      <c r="AZ159" s="57">
        <f>AQ159+AT159+AW159</f>
        <v>32930.270000000004</v>
      </c>
      <c r="BA159" s="57" t="e">
        <f>BA142+#REF!+#REF!+BA132</f>
        <v>#REF!</v>
      </c>
      <c r="BB159" s="16"/>
      <c r="BC159" s="57">
        <f>P159+AB159+AN159+AZ159</f>
        <v>39055.486440677967</v>
      </c>
      <c r="BD159" s="15" t="e">
        <f>BD142+#REF!+#REF!+BD132</f>
        <v>#REF!</v>
      </c>
      <c r="BE159" s="16"/>
      <c r="BF159" s="24" t="s">
        <v>11</v>
      </c>
      <c r="BG159" s="20"/>
      <c r="BH159" s="16"/>
      <c r="BI159" s="20"/>
      <c r="BJ159" s="16"/>
      <c r="BK159" s="16"/>
      <c r="BL159" s="15">
        <f t="shared" si="32"/>
        <v>6125.2164406779639</v>
      </c>
      <c r="BM159" s="15" t="e">
        <f t="shared" si="32"/>
        <v>#REF!</v>
      </c>
      <c r="BN159" s="15">
        <f t="shared" si="33"/>
        <v>32930.270000000004</v>
      </c>
      <c r="BO159" s="15" t="e">
        <f t="shared" si="33"/>
        <v>#REF!</v>
      </c>
      <c r="BP159" s="16"/>
      <c r="BQ159" s="15"/>
      <c r="BR159" s="16"/>
      <c r="BS159" s="15"/>
      <c r="BU159" s="46"/>
      <c r="BV159" s="47"/>
      <c r="BW159" s="3"/>
    </row>
    <row r="160" spans="1:75" s="4" customFormat="1" x14ac:dyDescent="0.2">
      <c r="A160" s="7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24"/>
      <c r="BG160" s="24"/>
      <c r="BH160" s="12"/>
      <c r="BI160" s="24"/>
      <c r="BJ160" s="12"/>
      <c r="BK160" s="12"/>
      <c r="BL160" s="12"/>
      <c r="BM160" s="12"/>
      <c r="BN160" s="12"/>
      <c r="BO160" s="12"/>
      <c r="BP160" s="12"/>
      <c r="BQ160" s="40"/>
      <c r="BR160" s="12"/>
      <c r="BS160" s="40"/>
    </row>
    <row r="161" spans="1:71" s="4" customFormat="1" x14ac:dyDescent="0.2">
      <c r="A161" s="7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24"/>
      <c r="BG161" s="24"/>
      <c r="BH161" s="12"/>
      <c r="BI161" s="24"/>
      <c r="BJ161" s="12"/>
      <c r="BK161" s="12"/>
      <c r="BL161" s="12"/>
      <c r="BM161" s="12"/>
      <c r="BN161" s="12"/>
      <c r="BO161" s="12"/>
      <c r="BP161" s="12"/>
      <c r="BQ161" s="40"/>
      <c r="BR161" s="12"/>
      <c r="BS161" s="40"/>
    </row>
    <row r="162" spans="1:71" s="4" customFormat="1" x14ac:dyDescent="0.2">
      <c r="A162" s="7"/>
      <c r="C162" s="12" t="e">
        <f>C155-C157-C158-C159</f>
        <v>#REF!</v>
      </c>
      <c r="D162" s="12"/>
      <c r="E162" s="12" t="e">
        <f>E155-E157-E158-E159</f>
        <v>#REF!</v>
      </c>
      <c r="F162" s="12"/>
      <c r="G162" s="12">
        <f>G155-G157-G158-G159</f>
        <v>0</v>
      </c>
      <c r="H162" s="12" t="e">
        <f>H155-H157-H158-H159</f>
        <v>#REF!</v>
      </c>
      <c r="I162" s="12"/>
      <c r="J162" s="12">
        <f>J155-J157-J158-J159</f>
        <v>0</v>
      </c>
      <c r="K162" s="12" t="e">
        <f>K155-K157-K158-K159</f>
        <v>#REF!</v>
      </c>
      <c r="L162" s="12"/>
      <c r="M162" s="12">
        <f>M155-M157-M158-M159</f>
        <v>2.2737367544323206E-13</v>
      </c>
      <c r="N162" s="12" t="e">
        <f>N155-N157-N158-N159</f>
        <v>#REF!</v>
      </c>
      <c r="O162" s="12"/>
      <c r="P162" s="12">
        <f>P155-P157-P158-P159</f>
        <v>2.9558577807620168E-12</v>
      </c>
      <c r="Q162" s="12" t="e">
        <f>Q155-Q157-Q158-Q159</f>
        <v>#REF!</v>
      </c>
      <c r="R162" s="12"/>
      <c r="S162" s="12">
        <f>S155-S157-S158-S159</f>
        <v>0</v>
      </c>
      <c r="T162" s="12" t="e">
        <f>T155-T157-T158-T159</f>
        <v>#REF!</v>
      </c>
      <c r="U162" s="12"/>
      <c r="V162" s="12">
        <f>V155-V157-V158-V159</f>
        <v>-4.5474735088646412E-13</v>
      </c>
      <c r="W162" s="12" t="e">
        <f>W155-W157-W158-W159</f>
        <v>#REF!</v>
      </c>
      <c r="X162" s="12"/>
      <c r="Y162" s="12">
        <f>Y155-Y157-Y158-Y159</f>
        <v>0</v>
      </c>
      <c r="Z162" s="12" t="e">
        <f>Z155-Z157-Z158-Z159</f>
        <v>#REF!</v>
      </c>
      <c r="AA162" s="12"/>
      <c r="AB162" s="12">
        <f>AB155-AB157-AB158-AB159</f>
        <v>0</v>
      </c>
      <c r="AC162" s="12" t="e">
        <f>AC155-AC157-AC158-AC159</f>
        <v>#REF!</v>
      </c>
      <c r="AD162" s="12"/>
      <c r="AE162" s="12">
        <f>AE155-AE157-AE158-AE159</f>
        <v>0</v>
      </c>
      <c r="AF162" s="12" t="e">
        <f>AF155-AF157-AF158-AF159</f>
        <v>#REF!</v>
      </c>
      <c r="AG162" s="12"/>
      <c r="AH162" s="12">
        <f>AH155-AH157-AH158-AH159</f>
        <v>0</v>
      </c>
      <c r="AI162" s="12" t="e">
        <f>AI155-AI157-AI158-AI159</f>
        <v>#REF!</v>
      </c>
      <c r="AJ162" s="12"/>
      <c r="AK162" s="12">
        <f>AK155-AK157-AK158-AK159</f>
        <v>0</v>
      </c>
      <c r="AL162" s="12" t="e">
        <f>AL155-AL157-AL158-AL159</f>
        <v>#REF!</v>
      </c>
      <c r="AM162" s="12"/>
      <c r="AN162" s="12">
        <f>AN155-AN157-AN158-AN159</f>
        <v>-4.5474735088646412E-12</v>
      </c>
      <c r="AO162" s="12" t="e">
        <f>AO155-AO157-AO158-AO159</f>
        <v>#REF!</v>
      </c>
      <c r="AP162" s="12"/>
      <c r="AQ162" s="12">
        <f>AQ155-AQ157-AQ158-AQ159</f>
        <v>0</v>
      </c>
      <c r="AR162" s="12" t="e">
        <f>AR155-AR157-AR158-AR159</f>
        <v>#REF!</v>
      </c>
      <c r="AS162" s="12"/>
      <c r="AT162" s="12">
        <f>AT155-AT157-AT158-AT159</f>
        <v>0</v>
      </c>
      <c r="AU162" s="12" t="e">
        <f>AU155-AU157-AU158-AU159</f>
        <v>#REF!</v>
      </c>
      <c r="AV162" s="12"/>
      <c r="AW162" s="12">
        <f>AW155-AW157-AW158-AW159</f>
        <v>0</v>
      </c>
      <c r="AX162" s="12" t="e">
        <f>AX155-AX157-AX158-AX159</f>
        <v>#REF!</v>
      </c>
      <c r="AY162" s="12"/>
      <c r="AZ162" s="12">
        <f>AZ155-AZ157-AZ158-AZ159</f>
        <v>0</v>
      </c>
      <c r="BA162" s="12" t="e">
        <f>BA155-BA157-BA158-BA159</f>
        <v>#REF!</v>
      </c>
      <c r="BB162" s="12"/>
      <c r="BC162" s="12">
        <f>BC155-BC157-BC158-BC159</f>
        <v>0</v>
      </c>
      <c r="BD162" s="12" t="e">
        <f>BD155-BD157-BD158-BD159</f>
        <v>#REF!</v>
      </c>
      <c r="BE162" s="12"/>
      <c r="BF162" s="24"/>
      <c r="BG162" s="24"/>
      <c r="BH162" s="12"/>
      <c r="BI162" s="24"/>
      <c r="BJ162" s="12"/>
      <c r="BK162" s="12"/>
      <c r="BL162" s="12"/>
      <c r="BM162" s="12"/>
      <c r="BN162" s="12"/>
      <c r="BO162" s="12"/>
      <c r="BP162" s="12"/>
      <c r="BQ162" s="40"/>
      <c r="BR162" s="12"/>
      <c r="BS162" s="40"/>
    </row>
    <row r="164" spans="1:71" x14ac:dyDescent="0.2">
      <c r="BC164" s="17">
        <f>BC157-77298.5</f>
        <v>66803.524999999994</v>
      </c>
    </row>
    <row r="165" spans="1:71" x14ac:dyDescent="0.2">
      <c r="BC165" s="17">
        <f>BC56</f>
        <v>1222.542372881356</v>
      </c>
    </row>
    <row r="166" spans="1:71" x14ac:dyDescent="0.2">
      <c r="BC166" s="17">
        <f>M65</f>
        <v>2072.4576271186443</v>
      </c>
    </row>
    <row r="167" spans="1:71" x14ac:dyDescent="0.2">
      <c r="BC167" s="17">
        <f>G8</f>
        <v>63508.525000000001</v>
      </c>
    </row>
  </sheetData>
  <sheetProtection password="CC75" sheet="1" selectLockedCells="1" selectUnlockedCells="1"/>
  <mergeCells count="26">
    <mergeCell ref="A1:BD1"/>
    <mergeCell ref="BN3:BO3"/>
    <mergeCell ref="G3:H3"/>
    <mergeCell ref="BF3:BF4"/>
    <mergeCell ref="BG3:BG4"/>
    <mergeCell ref="BI3:BJ3"/>
    <mergeCell ref="BL3:BM3"/>
    <mergeCell ref="AE3:AF3"/>
    <mergeCell ref="AK3:AL3"/>
    <mergeCell ref="AQ3:AR3"/>
    <mergeCell ref="AZ3:BA3"/>
    <mergeCell ref="BC3:BD3"/>
    <mergeCell ref="A3:A4"/>
    <mergeCell ref="C3:C4"/>
    <mergeCell ref="E3:E4"/>
    <mergeCell ref="P3:Q3"/>
    <mergeCell ref="AB3:AC3"/>
    <mergeCell ref="AH3:AI3"/>
    <mergeCell ref="AT3:AU3"/>
    <mergeCell ref="AW3:AX3"/>
    <mergeCell ref="J3:K3"/>
    <mergeCell ref="M3:N3"/>
    <mergeCell ref="S3:T3"/>
    <mergeCell ref="V3:W3"/>
    <mergeCell ref="Y3:Z3"/>
    <mergeCell ref="AN3:AO3"/>
  </mergeCells>
  <pageMargins left="0.74803149606299213" right="0.74803149606299213" top="0.39370078740157483" bottom="0.39370078740157483" header="0.51181102362204722" footer="0.51181102362204722"/>
  <pageSetup paperSize="9" scale="4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166"/>
  <sheetViews>
    <sheetView tabSelected="1" zoomScale="90" zoomScaleNormal="90"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A171" sqref="A171"/>
    </sheetView>
  </sheetViews>
  <sheetFormatPr defaultRowHeight="12.75" x14ac:dyDescent="0.2"/>
  <cols>
    <col min="1" max="1" width="73.42578125" style="6" customWidth="1"/>
    <col min="2" max="2" width="0.5703125" style="4" customWidth="1"/>
    <col min="3" max="3" width="11.42578125" style="17" customWidth="1"/>
    <col min="4" max="4" width="0.5703125" style="12" customWidth="1"/>
    <col min="5" max="5" width="11.42578125" style="17" customWidth="1"/>
    <col min="6" max="6" width="0.5703125" style="12" customWidth="1"/>
    <col min="7" max="7" width="11.42578125" style="17" customWidth="1"/>
    <col min="8" max="8" width="11.42578125" style="17" hidden="1" customWidth="1"/>
    <col min="9" max="9" width="0.5703125" style="12" customWidth="1"/>
    <col min="10" max="10" width="11.42578125" style="17" customWidth="1"/>
    <col min="11" max="11" width="11.42578125" style="17" hidden="1" customWidth="1"/>
    <col min="12" max="12" width="0.5703125" style="12" customWidth="1"/>
    <col min="13" max="13" width="11.42578125" style="17" customWidth="1"/>
    <col min="14" max="14" width="11.42578125" style="17" hidden="1" customWidth="1"/>
    <col min="15" max="15" width="0.5703125" style="12" customWidth="1"/>
    <col min="16" max="16" width="11.42578125" style="17" customWidth="1"/>
    <col min="17" max="17" width="11.42578125" style="17" hidden="1" customWidth="1"/>
    <col min="18" max="18" width="0.5703125" style="12" customWidth="1"/>
    <col min="19" max="19" width="11.42578125" style="17" customWidth="1"/>
    <col min="20" max="20" width="11.42578125" style="17" hidden="1" customWidth="1"/>
    <col min="21" max="21" width="0.5703125" style="12" customWidth="1"/>
    <col min="22" max="22" width="11.42578125" style="17" customWidth="1"/>
    <col min="23" max="23" width="11.42578125" style="17" hidden="1" customWidth="1"/>
    <col min="24" max="24" width="0.5703125" style="12" customWidth="1"/>
    <col min="25" max="25" width="11.42578125" style="17" customWidth="1"/>
    <col min="26" max="26" width="11.42578125" style="17" hidden="1" customWidth="1"/>
    <col min="27" max="27" width="0.5703125" style="12" customWidth="1"/>
    <col min="28" max="28" width="11.42578125" style="17" customWidth="1"/>
    <col min="29" max="29" width="11.42578125" style="17" hidden="1" customWidth="1"/>
    <col min="30" max="30" width="0.5703125" style="12" customWidth="1"/>
    <col min="31" max="31" width="11.42578125" style="17" customWidth="1"/>
    <col min="32" max="32" width="11.42578125" style="17" hidden="1" customWidth="1"/>
    <col min="33" max="33" width="0.5703125" style="12" customWidth="1"/>
    <col min="34" max="34" width="11.42578125" style="17" customWidth="1"/>
    <col min="35" max="35" width="11.42578125" style="17" hidden="1" customWidth="1"/>
    <col min="36" max="36" width="0.5703125" style="12" customWidth="1"/>
    <col min="37" max="37" width="11.42578125" style="17" customWidth="1"/>
    <col min="38" max="38" width="11.42578125" style="17" hidden="1" customWidth="1"/>
    <col min="39" max="39" width="0.5703125" style="12" customWidth="1"/>
    <col min="40" max="40" width="11.42578125" style="17" customWidth="1"/>
    <col min="41" max="41" width="11.42578125" style="17" hidden="1" customWidth="1"/>
    <col min="42" max="42" width="0.5703125" style="12" customWidth="1"/>
    <col min="43" max="43" width="11.42578125" style="17" customWidth="1"/>
    <col min="44" max="44" width="11.42578125" style="17" hidden="1" customWidth="1"/>
    <col min="45" max="45" width="0.5703125" style="12" customWidth="1"/>
    <col min="46" max="46" width="11.42578125" style="17" customWidth="1"/>
    <col min="47" max="47" width="11.42578125" style="17" hidden="1" customWidth="1"/>
    <col min="48" max="48" width="0.5703125" style="12" customWidth="1"/>
    <col min="49" max="49" width="11.42578125" style="17" customWidth="1"/>
    <col min="50" max="50" width="11.42578125" style="17" hidden="1" customWidth="1"/>
    <col min="51" max="51" width="0.5703125" style="12" customWidth="1"/>
    <col min="52" max="52" width="11.42578125" style="17" customWidth="1"/>
    <col min="53" max="53" width="11.42578125" style="17" hidden="1" customWidth="1"/>
    <col min="54" max="54" width="0.5703125" style="12" customWidth="1"/>
    <col min="55" max="55" width="11.42578125" style="17" customWidth="1"/>
    <col min="56" max="56" width="11.42578125" style="17" hidden="1" customWidth="1"/>
    <col min="57" max="57" width="0.5703125" style="12" hidden="1" customWidth="1"/>
    <col min="58" max="58" width="14.28515625" style="20" hidden="1" customWidth="1"/>
    <col min="59" max="59" width="9.7109375" style="20" hidden="1" customWidth="1"/>
    <col min="60" max="60" width="0.5703125" style="12" hidden="1" customWidth="1"/>
    <col min="61" max="61" width="9.7109375" style="20" hidden="1" customWidth="1"/>
    <col min="62" max="62" width="11.42578125" style="12" hidden="1" customWidth="1"/>
    <col min="63" max="63" width="0.5703125" style="12" hidden="1" customWidth="1"/>
    <col min="64" max="65" width="11.42578125" style="17" hidden="1" customWidth="1"/>
    <col min="66" max="67" width="12.28515625" style="17" hidden="1" customWidth="1"/>
    <col min="68" max="68" width="0.5703125" style="12" hidden="1" customWidth="1"/>
    <col min="69" max="69" width="9.140625" style="38" hidden="1" customWidth="1"/>
    <col min="70" max="70" width="0.5703125" style="12" hidden="1" customWidth="1"/>
    <col min="71" max="71" width="11" style="38" hidden="1" customWidth="1"/>
    <col min="72" max="72" width="0.5703125" style="12" hidden="1" customWidth="1"/>
    <col min="73" max="73" width="13.28515625" style="20" hidden="1" customWidth="1"/>
    <col min="74" max="74" width="0" hidden="1" customWidth="1"/>
  </cols>
  <sheetData>
    <row r="1" spans="1:74" ht="18" x14ac:dyDescent="0.25">
      <c r="A1" s="66" t="s">
        <v>102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21"/>
      <c r="BH1" s="20"/>
      <c r="BJ1" s="11"/>
      <c r="BK1" s="20"/>
      <c r="BL1"/>
      <c r="BM1"/>
      <c r="BN1"/>
      <c r="BO1"/>
      <c r="BP1"/>
      <c r="BR1"/>
      <c r="BT1" s="21"/>
    </row>
    <row r="3" spans="1:74" s="2" customFormat="1" ht="12.75" customHeight="1" x14ac:dyDescent="0.2">
      <c r="A3" s="65" t="s">
        <v>0</v>
      </c>
      <c r="B3" s="5"/>
      <c r="C3" s="65" t="s">
        <v>94</v>
      </c>
      <c r="D3" s="14"/>
      <c r="E3" s="65" t="s">
        <v>95</v>
      </c>
      <c r="F3" s="14"/>
      <c r="G3" s="64" t="s">
        <v>30</v>
      </c>
      <c r="H3" s="64"/>
      <c r="I3" s="14"/>
      <c r="J3" s="64" t="s">
        <v>31</v>
      </c>
      <c r="K3" s="64"/>
      <c r="L3" s="14"/>
      <c r="M3" s="64" t="s">
        <v>32</v>
      </c>
      <c r="N3" s="64"/>
      <c r="O3" s="14"/>
      <c r="P3" s="64" t="s">
        <v>1</v>
      </c>
      <c r="Q3" s="64"/>
      <c r="R3" s="14"/>
      <c r="S3" s="64" t="s">
        <v>33</v>
      </c>
      <c r="T3" s="64"/>
      <c r="U3" s="14"/>
      <c r="V3" s="64" t="s">
        <v>34</v>
      </c>
      <c r="W3" s="64"/>
      <c r="X3" s="14"/>
      <c r="Y3" s="64" t="s">
        <v>35</v>
      </c>
      <c r="Z3" s="64"/>
      <c r="AA3" s="14"/>
      <c r="AB3" s="64" t="s">
        <v>2</v>
      </c>
      <c r="AC3" s="64"/>
      <c r="AD3" s="14"/>
      <c r="AE3" s="64" t="s">
        <v>36</v>
      </c>
      <c r="AF3" s="64"/>
      <c r="AG3" s="14"/>
      <c r="AH3" s="64" t="s">
        <v>37</v>
      </c>
      <c r="AI3" s="64"/>
      <c r="AJ3" s="14"/>
      <c r="AK3" s="64" t="s">
        <v>38</v>
      </c>
      <c r="AL3" s="64"/>
      <c r="AM3" s="14"/>
      <c r="AN3" s="64" t="s">
        <v>3</v>
      </c>
      <c r="AO3" s="64"/>
      <c r="AP3" s="14"/>
      <c r="AQ3" s="64" t="s">
        <v>39</v>
      </c>
      <c r="AR3" s="64"/>
      <c r="AS3" s="14"/>
      <c r="AT3" s="64" t="s">
        <v>40</v>
      </c>
      <c r="AU3" s="64"/>
      <c r="AV3" s="14"/>
      <c r="AW3" s="64" t="s">
        <v>41</v>
      </c>
      <c r="AX3" s="64"/>
      <c r="AY3" s="14"/>
      <c r="AZ3" s="64" t="s">
        <v>4</v>
      </c>
      <c r="BA3" s="64"/>
      <c r="BB3" s="14"/>
      <c r="BC3" s="64" t="s">
        <v>45</v>
      </c>
      <c r="BD3" s="64"/>
      <c r="BE3" s="14"/>
      <c r="BF3" s="64" t="s">
        <v>21</v>
      </c>
      <c r="BG3" s="64" t="s">
        <v>22</v>
      </c>
      <c r="BH3" s="14"/>
      <c r="BI3" s="64" t="s">
        <v>23</v>
      </c>
      <c r="BJ3" s="64"/>
      <c r="BK3" s="14"/>
      <c r="BL3" s="64" t="s">
        <v>28</v>
      </c>
      <c r="BM3" s="64"/>
      <c r="BN3" s="64" t="s">
        <v>4</v>
      </c>
      <c r="BO3" s="64"/>
      <c r="BP3" s="14"/>
      <c r="BQ3" s="13" t="s">
        <v>43</v>
      </c>
      <c r="BR3" s="14"/>
      <c r="BS3" s="13" t="s">
        <v>44</v>
      </c>
    </row>
    <row r="4" spans="1:74" s="2" customFormat="1" x14ac:dyDescent="0.2">
      <c r="A4" s="65"/>
      <c r="B4" s="5"/>
      <c r="C4" s="65"/>
      <c r="D4" s="14"/>
      <c r="E4" s="65"/>
      <c r="F4" s="14"/>
      <c r="G4" s="13" t="s">
        <v>18</v>
      </c>
      <c r="H4" s="13" t="s">
        <v>26</v>
      </c>
      <c r="I4" s="14"/>
      <c r="J4" s="13" t="s">
        <v>18</v>
      </c>
      <c r="K4" s="13" t="s">
        <v>26</v>
      </c>
      <c r="L4" s="14"/>
      <c r="M4" s="13" t="s">
        <v>18</v>
      </c>
      <c r="N4" s="13" t="s">
        <v>26</v>
      </c>
      <c r="O4" s="14"/>
      <c r="P4" s="13" t="s">
        <v>18</v>
      </c>
      <c r="Q4" s="13" t="s">
        <v>26</v>
      </c>
      <c r="R4" s="14"/>
      <c r="S4" s="13" t="s">
        <v>18</v>
      </c>
      <c r="T4" s="13" t="s">
        <v>26</v>
      </c>
      <c r="U4" s="14"/>
      <c r="V4" s="13" t="s">
        <v>18</v>
      </c>
      <c r="W4" s="13" t="s">
        <v>26</v>
      </c>
      <c r="X4" s="14"/>
      <c r="Y4" s="13" t="s">
        <v>18</v>
      </c>
      <c r="Z4" s="13" t="s">
        <v>26</v>
      </c>
      <c r="AA4" s="14"/>
      <c r="AB4" s="13" t="s">
        <v>18</v>
      </c>
      <c r="AC4" s="13" t="s">
        <v>26</v>
      </c>
      <c r="AD4" s="14"/>
      <c r="AE4" s="13" t="s">
        <v>18</v>
      </c>
      <c r="AF4" s="13" t="s">
        <v>20</v>
      </c>
      <c r="AG4" s="14"/>
      <c r="AH4" s="13" t="s">
        <v>18</v>
      </c>
      <c r="AI4" s="13" t="s">
        <v>20</v>
      </c>
      <c r="AJ4" s="14"/>
      <c r="AK4" s="13" t="s">
        <v>18</v>
      </c>
      <c r="AL4" s="13" t="s">
        <v>20</v>
      </c>
      <c r="AM4" s="14"/>
      <c r="AN4" s="13" t="s">
        <v>18</v>
      </c>
      <c r="AO4" s="13" t="s">
        <v>20</v>
      </c>
      <c r="AP4" s="14"/>
      <c r="AQ4" s="13" t="s">
        <v>18</v>
      </c>
      <c r="AR4" s="13" t="s">
        <v>19</v>
      </c>
      <c r="AS4" s="14"/>
      <c r="AT4" s="13" t="s">
        <v>18</v>
      </c>
      <c r="AU4" s="13" t="s">
        <v>19</v>
      </c>
      <c r="AV4" s="14"/>
      <c r="AW4" s="13" t="s">
        <v>18</v>
      </c>
      <c r="AX4" s="13" t="s">
        <v>19</v>
      </c>
      <c r="AY4" s="14"/>
      <c r="AZ4" s="13" t="s">
        <v>18</v>
      </c>
      <c r="BA4" s="13" t="s">
        <v>19</v>
      </c>
      <c r="BB4" s="14"/>
      <c r="BC4" s="13" t="s">
        <v>18</v>
      </c>
      <c r="BD4" s="13" t="s">
        <v>19</v>
      </c>
      <c r="BE4" s="14"/>
      <c r="BF4" s="64"/>
      <c r="BG4" s="64"/>
      <c r="BH4" s="14"/>
      <c r="BI4" s="13" t="s">
        <v>24</v>
      </c>
      <c r="BJ4" s="13" t="s">
        <v>25</v>
      </c>
      <c r="BK4" s="14"/>
      <c r="BL4" s="13" t="s">
        <v>18</v>
      </c>
      <c r="BM4" s="13" t="s">
        <v>19</v>
      </c>
      <c r="BN4" s="13" t="s">
        <v>18</v>
      </c>
      <c r="BO4" s="13" t="s">
        <v>20</v>
      </c>
      <c r="BP4" s="14"/>
      <c r="BQ4" s="13" t="s">
        <v>18</v>
      </c>
      <c r="BR4" s="14"/>
      <c r="BS4" s="13"/>
    </row>
    <row r="5" spans="1:74" x14ac:dyDescent="0.2">
      <c r="BT5"/>
      <c r="BU5"/>
    </row>
    <row r="6" spans="1:74" s="1" customFormat="1" x14ac:dyDescent="0.2">
      <c r="A6" s="48" t="s">
        <v>50</v>
      </c>
      <c r="B6" s="49"/>
      <c r="C6" s="50">
        <f>SUM(C8:C8)</f>
        <v>0</v>
      </c>
      <c r="D6" s="50"/>
      <c r="E6" s="50">
        <f>SUM(E8:E8)</f>
        <v>0</v>
      </c>
      <c r="F6" s="50"/>
      <c r="G6" s="50">
        <f>SUM(G8:G8)</f>
        <v>63508.525000000001</v>
      </c>
      <c r="H6" s="50">
        <f>SUM(H8:H8)</f>
        <v>0</v>
      </c>
      <c r="I6" s="16"/>
      <c r="J6" s="50">
        <f>SUM(J8:J8)</f>
        <v>0</v>
      </c>
      <c r="K6" s="50">
        <f>SUM(K8:K8)</f>
        <v>0</v>
      </c>
      <c r="L6" s="16"/>
      <c r="M6" s="50">
        <f>SUM(M8:M8)</f>
        <v>0</v>
      </c>
      <c r="N6" s="50">
        <f>SUM(N8:N8)</f>
        <v>0</v>
      </c>
      <c r="O6" s="16"/>
      <c r="P6" s="50">
        <f>SUM(P8:P8)</f>
        <v>63508.525000000001</v>
      </c>
      <c r="Q6" s="50">
        <f>SUM(Q8:Q8)</f>
        <v>0</v>
      </c>
      <c r="R6" s="16"/>
      <c r="S6" s="50">
        <f>SUM(S8:S8)</f>
        <v>0</v>
      </c>
      <c r="T6" s="50">
        <f>SUM(T8:T8)</f>
        <v>0</v>
      </c>
      <c r="U6" s="16"/>
      <c r="V6" s="50">
        <f>SUM(V8:V8)</f>
        <v>0</v>
      </c>
      <c r="W6" s="50">
        <f>SUM(W8:W8)</f>
        <v>0</v>
      </c>
      <c r="X6" s="16"/>
      <c r="Y6" s="50">
        <f>SUM(Y8:Y8)</f>
        <v>0</v>
      </c>
      <c r="Z6" s="50">
        <f>SUM(Z8:Z8)</f>
        <v>0</v>
      </c>
      <c r="AA6" s="16"/>
      <c r="AB6" s="50">
        <f>SUM(AB8:AB8)</f>
        <v>0</v>
      </c>
      <c r="AC6" s="50">
        <f>SUM(AC8:AC8)</f>
        <v>0</v>
      </c>
      <c r="AD6" s="16"/>
      <c r="AE6" s="50">
        <f>SUM(AE8:AE8)</f>
        <v>0</v>
      </c>
      <c r="AF6" s="50">
        <f>SUM(AF8:AF8)</f>
        <v>0</v>
      </c>
      <c r="AG6" s="16"/>
      <c r="AH6" s="50">
        <f>SUM(AH8:AH8)</f>
        <v>0</v>
      </c>
      <c r="AI6" s="50">
        <f>SUM(AI8:AI8)</f>
        <v>0</v>
      </c>
      <c r="AJ6" s="16"/>
      <c r="AK6" s="50">
        <f>SUM(AK8:AK8)</f>
        <v>0</v>
      </c>
      <c r="AL6" s="50">
        <f>SUM(AL8:AL8)</f>
        <v>0</v>
      </c>
      <c r="AM6" s="16"/>
      <c r="AN6" s="50">
        <f>SUM(AN8:AN8)</f>
        <v>0</v>
      </c>
      <c r="AO6" s="50">
        <f>SUM(AO8:AO8)</f>
        <v>0</v>
      </c>
      <c r="AP6" s="16"/>
      <c r="AQ6" s="50">
        <f>SUM(AQ8:AQ8)</f>
        <v>0</v>
      </c>
      <c r="AR6" s="50">
        <f>SUM(AR8:AR8)</f>
        <v>0</v>
      </c>
      <c r="AS6" s="16"/>
      <c r="AT6" s="50">
        <f>SUM(AT8:AT8)</f>
        <v>0</v>
      </c>
      <c r="AU6" s="50">
        <f>SUM(AU8:AU8)</f>
        <v>0</v>
      </c>
      <c r="AV6" s="16"/>
      <c r="AW6" s="50">
        <f>SUM(AW8:AW8)</f>
        <v>0</v>
      </c>
      <c r="AX6" s="50">
        <f>SUM(AX8:AX8)</f>
        <v>0</v>
      </c>
      <c r="AY6" s="16"/>
      <c r="AZ6" s="50">
        <f>SUM(AZ8:AZ8)</f>
        <v>0</v>
      </c>
      <c r="BA6" s="50">
        <f>SUM(BA8:BA8)</f>
        <v>0</v>
      </c>
      <c r="BB6" s="16"/>
      <c r="BC6" s="50">
        <f>SUM(BC8:BC8)</f>
        <v>63508.525000000001</v>
      </c>
      <c r="BD6" s="15">
        <f>SUM(BD8:BD8)</f>
        <v>0</v>
      </c>
      <c r="BE6" s="16"/>
      <c r="BF6" s="20"/>
      <c r="BG6" s="20"/>
      <c r="BH6" s="16"/>
      <c r="BI6" s="20"/>
      <c r="BJ6" s="16"/>
      <c r="BK6" s="16"/>
      <c r="BL6" s="15">
        <f>P6+AB6+AN6</f>
        <v>63508.525000000001</v>
      </c>
      <c r="BM6" s="15">
        <f>Q6+AC6+AO6</f>
        <v>0</v>
      </c>
      <c r="BN6" s="15">
        <f>AZ6</f>
        <v>0</v>
      </c>
      <c r="BO6" s="15">
        <f>BA6</f>
        <v>0</v>
      </c>
      <c r="BP6" s="16"/>
      <c r="BQ6" s="38"/>
      <c r="BR6" s="16"/>
      <c r="BS6" s="38"/>
      <c r="BU6" s="46"/>
      <c r="BV6" s="46"/>
    </row>
    <row r="7" spans="1:74" x14ac:dyDescent="0.2">
      <c r="A7" s="26" t="s">
        <v>97</v>
      </c>
      <c r="BT7"/>
      <c r="BU7"/>
    </row>
    <row r="8" spans="1:74" x14ac:dyDescent="0.2">
      <c r="A8" s="25" t="s">
        <v>16</v>
      </c>
      <c r="C8" s="17">
        <v>0</v>
      </c>
      <c r="E8" s="12">
        <f>C8+'Инвест вложений'!BC8-'Инвест ввод'!BC8</f>
        <v>0</v>
      </c>
      <c r="G8" s="17">
        <v>63508.525000000001</v>
      </c>
      <c r="P8" s="34">
        <f>G8+J8+M8</f>
        <v>63508.525000000001</v>
      </c>
      <c r="AB8" s="34">
        <f>S8+V8+Y8</f>
        <v>0</v>
      </c>
      <c r="AN8" s="34">
        <f>AE8+AH8+AK8</f>
        <v>0</v>
      </c>
      <c r="AZ8" s="34">
        <f>AQ8+AT8+AW8</f>
        <v>0</v>
      </c>
      <c r="BA8" s="34">
        <f>AR8+AU8+AX8</f>
        <v>0</v>
      </c>
      <c r="BC8" s="12">
        <f>P8+AB8+AN8+AZ8</f>
        <v>63508.525000000001</v>
      </c>
      <c r="BT8"/>
      <c r="BU8"/>
    </row>
    <row r="9" spans="1:74" x14ac:dyDescent="0.2">
      <c r="BT9"/>
      <c r="BU9"/>
    </row>
    <row r="10" spans="1:74" hidden="1" x14ac:dyDescent="0.2">
      <c r="BT10"/>
      <c r="BU10"/>
    </row>
    <row r="11" spans="1:74" s="1" customFormat="1" hidden="1" x14ac:dyDescent="0.2">
      <c r="A11" s="58" t="s">
        <v>52</v>
      </c>
      <c r="B11" s="49"/>
      <c r="C11" s="50"/>
      <c r="D11" s="50"/>
      <c r="E11" s="50">
        <f>SUM(E14:E19)</f>
        <v>0</v>
      </c>
      <c r="F11" s="50"/>
      <c r="G11" s="50">
        <f>SUM(G14:G18)</f>
        <v>0</v>
      </c>
      <c r="H11" s="50">
        <f>SUM(H14:H19)</f>
        <v>0</v>
      </c>
      <c r="I11" s="16"/>
      <c r="J11" s="50">
        <f>SUM(J14:J18)</f>
        <v>0</v>
      </c>
      <c r="K11" s="50">
        <f>SUM(K14:K19)</f>
        <v>0</v>
      </c>
      <c r="L11" s="16"/>
      <c r="M11" s="50">
        <f>SUM(M14:M18)</f>
        <v>0</v>
      </c>
      <c r="N11" s="50">
        <f>SUM(N14:N19)</f>
        <v>0</v>
      </c>
      <c r="O11" s="16"/>
      <c r="P11" s="50">
        <f>SUM(P14:P18)</f>
        <v>0</v>
      </c>
      <c r="Q11" s="50">
        <f>SUM(Q14:Q19)</f>
        <v>0</v>
      </c>
      <c r="R11" s="16"/>
      <c r="S11" s="50">
        <f>SUM(S14:S18)</f>
        <v>0</v>
      </c>
      <c r="T11" s="50">
        <f>SUM(T14:T19)</f>
        <v>0</v>
      </c>
      <c r="U11" s="16"/>
      <c r="V11" s="50">
        <f>SUM(V14:V18)</f>
        <v>0</v>
      </c>
      <c r="W11" s="50">
        <f>SUM(W14:W19)</f>
        <v>0</v>
      </c>
      <c r="X11" s="16"/>
      <c r="Y11" s="50">
        <f>SUM(Y14:Y18)</f>
        <v>0</v>
      </c>
      <c r="Z11" s="50">
        <f>SUM(Z14:Z19)</f>
        <v>0</v>
      </c>
      <c r="AA11" s="16"/>
      <c r="AB11" s="50">
        <f>SUM(AB14:AB18)</f>
        <v>0</v>
      </c>
      <c r="AC11" s="50">
        <f>SUM(AC14:AC19)</f>
        <v>0</v>
      </c>
      <c r="AD11" s="16"/>
      <c r="AE11" s="50">
        <f>SUM(AE14:AE18)</f>
        <v>0</v>
      </c>
      <c r="AF11" s="50">
        <f>SUM(AF14:AF19)</f>
        <v>0</v>
      </c>
      <c r="AG11" s="16"/>
      <c r="AH11" s="50">
        <f>SUM(AH14:AH18)</f>
        <v>0</v>
      </c>
      <c r="AI11" s="50">
        <f>SUM(AI14:AI19)</f>
        <v>0</v>
      </c>
      <c r="AJ11" s="16"/>
      <c r="AK11" s="50">
        <f>SUM(AK14:AK18)</f>
        <v>0</v>
      </c>
      <c r="AL11" s="50">
        <f>SUM(AL14:AL19)</f>
        <v>0</v>
      </c>
      <c r="AM11" s="16"/>
      <c r="AN11" s="50">
        <f>SUM(AN14:AN18)</f>
        <v>0</v>
      </c>
      <c r="AO11" s="50">
        <f>SUM(AO14:AO19)</f>
        <v>0</v>
      </c>
      <c r="AP11" s="16"/>
      <c r="AQ11" s="50">
        <f>SUM(AQ14:AQ18)</f>
        <v>0</v>
      </c>
      <c r="AR11" s="50">
        <f>SUM(AR14:AR19)</f>
        <v>0</v>
      </c>
      <c r="AS11" s="16"/>
      <c r="AT11" s="50">
        <f>SUM(AT14:AT18)</f>
        <v>0</v>
      </c>
      <c r="AU11" s="50">
        <f>SUM(AU14:AU19)</f>
        <v>0</v>
      </c>
      <c r="AV11" s="16"/>
      <c r="AW11" s="50">
        <f>SUM(AW14:AW18)</f>
        <v>0</v>
      </c>
      <c r="AX11" s="50">
        <f>SUM(AX14:AX19)</f>
        <v>0</v>
      </c>
      <c r="AY11" s="16"/>
      <c r="AZ11" s="50">
        <f>SUM(AZ14:AZ18)</f>
        <v>0</v>
      </c>
      <c r="BA11" s="50">
        <f>SUM(BA14:BA19)</f>
        <v>0</v>
      </c>
      <c r="BB11" s="16"/>
      <c r="BC11" s="50">
        <f>SUM(BC14:BC18)</f>
        <v>0</v>
      </c>
      <c r="BD11" s="15">
        <f>SUM(BD14:BD19)</f>
        <v>0</v>
      </c>
      <c r="BE11" s="16"/>
      <c r="BF11" s="22"/>
      <c r="BG11" s="22"/>
      <c r="BH11" s="16"/>
      <c r="BI11" s="11"/>
      <c r="BJ11" s="16"/>
      <c r="BK11" s="16"/>
      <c r="BL11" s="15">
        <f t="shared" ref="BL11:BM15" si="0">P11+AB11+AN11</f>
        <v>0</v>
      </c>
      <c r="BM11" s="15">
        <f t="shared" si="0"/>
        <v>0</v>
      </c>
      <c r="BN11" s="15">
        <f t="shared" ref="BN11:BO15" si="1">AZ11</f>
        <v>0</v>
      </c>
      <c r="BO11" s="15">
        <f t="shared" si="1"/>
        <v>0</v>
      </c>
      <c r="BP11" s="16"/>
      <c r="BQ11" s="38"/>
      <c r="BR11" s="16"/>
      <c r="BS11" s="38"/>
      <c r="BU11" s="46"/>
      <c r="BV11" s="46"/>
    </row>
    <row r="12" spans="1:74" s="3" customFormat="1" hidden="1" x14ac:dyDescent="0.2">
      <c r="A12" s="8" t="s">
        <v>9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23"/>
      <c r="BG12" s="23"/>
      <c r="BH12" s="16"/>
      <c r="BI12" s="23"/>
      <c r="BJ12" s="16"/>
      <c r="BK12" s="16"/>
      <c r="BL12" s="16">
        <f t="shared" si="0"/>
        <v>0</v>
      </c>
      <c r="BM12" s="16">
        <f t="shared" si="0"/>
        <v>0</v>
      </c>
      <c r="BN12" s="16">
        <f t="shared" si="1"/>
        <v>0</v>
      </c>
      <c r="BO12" s="16">
        <f t="shared" si="1"/>
        <v>0</v>
      </c>
      <c r="BP12" s="16"/>
      <c r="BQ12" s="40"/>
      <c r="BR12" s="16"/>
      <c r="BS12" s="40"/>
      <c r="BU12" s="46"/>
      <c r="BV12" s="46"/>
    </row>
    <row r="13" spans="1:74" s="27" customFormat="1" hidden="1" x14ac:dyDescent="0.2">
      <c r="A13" s="26" t="s">
        <v>29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44"/>
      <c r="BG13" s="44"/>
      <c r="BH13" s="29"/>
      <c r="BI13" s="44"/>
      <c r="BJ13" s="29"/>
      <c r="BK13" s="29"/>
      <c r="BL13" s="16">
        <f t="shared" si="0"/>
        <v>0</v>
      </c>
      <c r="BM13" s="16">
        <f t="shared" si="0"/>
        <v>0</v>
      </c>
      <c r="BN13" s="16">
        <f t="shared" si="1"/>
        <v>0</v>
      </c>
      <c r="BO13" s="16">
        <f t="shared" si="1"/>
        <v>0</v>
      </c>
      <c r="BP13" s="29"/>
      <c r="BQ13" s="45"/>
      <c r="BR13" s="29"/>
      <c r="BS13" s="45"/>
      <c r="BU13" s="46"/>
      <c r="BV13" s="46"/>
    </row>
    <row r="14" spans="1:74" s="4" customFormat="1" ht="12.75" hidden="1" customHeight="1" x14ac:dyDescent="0.2">
      <c r="A14" s="25" t="s">
        <v>51</v>
      </c>
      <c r="C14" s="12"/>
      <c r="D14" s="12"/>
      <c r="E14" s="12">
        <f>BC14-C14</f>
        <v>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34">
        <f>G14+J14+M14</f>
        <v>0</v>
      </c>
      <c r="Q14" s="34">
        <f>H14+K14+N14</f>
        <v>0</v>
      </c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34">
        <f>S14+V14+Y14</f>
        <v>0</v>
      </c>
      <c r="AC14" s="34">
        <f>T14+W14+Z14</f>
        <v>0</v>
      </c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34">
        <f>AE14+AH14+AK14</f>
        <v>0</v>
      </c>
      <c r="AO14" s="34">
        <f>AF14+AI14+AL14</f>
        <v>0</v>
      </c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34">
        <f>AQ14+AT14+AW14</f>
        <v>0</v>
      </c>
      <c r="BA14" s="34">
        <f>AR14+AU14+AX14</f>
        <v>0</v>
      </c>
      <c r="BB14" s="12"/>
      <c r="BC14" s="12">
        <f>P14+AB14+AN14+AZ14</f>
        <v>0</v>
      </c>
      <c r="BD14" s="12">
        <f>Q14+AC14+AO14+BA14</f>
        <v>0</v>
      </c>
      <c r="BE14" s="12"/>
      <c r="BF14" s="24"/>
      <c r="BG14" s="24"/>
      <c r="BH14" s="12"/>
      <c r="BI14" s="24"/>
      <c r="BJ14" s="12"/>
      <c r="BK14" s="12"/>
      <c r="BL14" s="12">
        <f t="shared" si="0"/>
        <v>0</v>
      </c>
      <c r="BM14" s="12">
        <f t="shared" si="0"/>
        <v>0</v>
      </c>
      <c r="BN14" s="12">
        <f t="shared" si="1"/>
        <v>0</v>
      </c>
      <c r="BO14" s="12">
        <f t="shared" si="1"/>
        <v>0</v>
      </c>
      <c r="BP14" s="12"/>
      <c r="BQ14" s="40"/>
      <c r="BR14" s="12"/>
      <c r="BS14" s="40"/>
      <c r="BU14" s="46"/>
      <c r="BV14" s="46"/>
    </row>
    <row r="15" spans="1:74" s="4" customFormat="1" ht="12.75" hidden="1" customHeight="1" x14ac:dyDescent="0.2">
      <c r="A15" s="25" t="s">
        <v>14</v>
      </c>
      <c r="C15" s="12"/>
      <c r="D15" s="12"/>
      <c r="E15" s="12">
        <f>BC15-C15</f>
        <v>0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34">
        <f>G15+J15+M15</f>
        <v>0</v>
      </c>
      <c r="Q15" s="34">
        <f>H15+K15+N15</f>
        <v>0</v>
      </c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34">
        <f>S15+V15+Y15</f>
        <v>0</v>
      </c>
      <c r="AC15" s="34">
        <f>T15+W15+Z15</f>
        <v>0</v>
      </c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34">
        <f>AE15+AH15+AK15</f>
        <v>0</v>
      </c>
      <c r="AO15" s="34">
        <f>AF15+AI15+AL15</f>
        <v>0</v>
      </c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34">
        <f>AQ15+AT15+AW15</f>
        <v>0</v>
      </c>
      <c r="BA15" s="34">
        <f>AR15+AU15+AX15</f>
        <v>0</v>
      </c>
      <c r="BB15" s="12"/>
      <c r="BC15" s="12">
        <f>P15+AB15+AN15+AZ15</f>
        <v>0</v>
      </c>
      <c r="BD15" s="12">
        <f>Q15+AC15+AO15+BA15</f>
        <v>0</v>
      </c>
      <c r="BE15" s="12"/>
      <c r="BF15" s="24"/>
      <c r="BG15" s="24"/>
      <c r="BH15" s="12"/>
      <c r="BI15" s="24"/>
      <c r="BJ15" s="12"/>
      <c r="BK15" s="12"/>
      <c r="BL15" s="12">
        <f t="shared" si="0"/>
        <v>0</v>
      </c>
      <c r="BM15" s="12">
        <f t="shared" si="0"/>
        <v>0</v>
      </c>
      <c r="BN15" s="12">
        <f t="shared" si="1"/>
        <v>0</v>
      </c>
      <c r="BO15" s="12">
        <f t="shared" si="1"/>
        <v>0</v>
      </c>
      <c r="BP15" s="12"/>
      <c r="BQ15" s="40"/>
      <c r="BR15" s="12"/>
      <c r="BS15" s="40"/>
      <c r="BU15" s="46"/>
      <c r="BV15" s="46"/>
    </row>
    <row r="16" spans="1:74" hidden="1" x14ac:dyDescent="0.2">
      <c r="BT16"/>
      <c r="BU16"/>
    </row>
    <row r="17" spans="1:74" hidden="1" x14ac:dyDescent="0.2">
      <c r="BT17"/>
      <c r="BU17"/>
    </row>
    <row r="18" spans="1:74" hidden="1" x14ac:dyDescent="0.2">
      <c r="BT18"/>
      <c r="BU18"/>
    </row>
    <row r="19" spans="1:74" s="1" customFormat="1" hidden="1" x14ac:dyDescent="0.2">
      <c r="A19" s="58" t="s">
        <v>53</v>
      </c>
      <c r="B19" s="49"/>
      <c r="C19" s="50"/>
      <c r="D19" s="50"/>
      <c r="E19" s="50">
        <f>BC19-C19</f>
        <v>0</v>
      </c>
      <c r="F19" s="50"/>
      <c r="G19" s="50">
        <f>SUM(G22:G24)</f>
        <v>0</v>
      </c>
      <c r="H19" s="50">
        <f>H20</f>
        <v>0</v>
      </c>
      <c r="I19" s="16"/>
      <c r="J19" s="50">
        <f>SUM(J22:J24)</f>
        <v>0</v>
      </c>
      <c r="K19" s="50">
        <f>K20</f>
        <v>0</v>
      </c>
      <c r="L19" s="16"/>
      <c r="M19" s="50">
        <f>SUM(M22:M24)</f>
        <v>0</v>
      </c>
      <c r="N19" s="50">
        <f>N20</f>
        <v>0</v>
      </c>
      <c r="O19" s="16"/>
      <c r="P19" s="50">
        <f>SUM(P22:P24)</f>
        <v>0</v>
      </c>
      <c r="Q19" s="50">
        <f>Q20</f>
        <v>0</v>
      </c>
      <c r="R19" s="16"/>
      <c r="S19" s="50">
        <f>SUM(S22:S24)</f>
        <v>0</v>
      </c>
      <c r="T19" s="50">
        <f>T20</f>
        <v>0</v>
      </c>
      <c r="U19" s="16"/>
      <c r="V19" s="50">
        <f>SUM(V22:V24)</f>
        <v>0</v>
      </c>
      <c r="W19" s="50">
        <f>W20</f>
        <v>0</v>
      </c>
      <c r="X19" s="16"/>
      <c r="Y19" s="50">
        <f>SUM(Y22:Y24)</f>
        <v>0</v>
      </c>
      <c r="Z19" s="50">
        <f>Z20</f>
        <v>0</v>
      </c>
      <c r="AA19" s="16"/>
      <c r="AB19" s="50">
        <f>SUM(AB22:AB24)</f>
        <v>0</v>
      </c>
      <c r="AC19" s="50">
        <f>AC20</f>
        <v>0</v>
      </c>
      <c r="AD19" s="16"/>
      <c r="AE19" s="50">
        <f>SUM(AE22:AE24)</f>
        <v>0</v>
      </c>
      <c r="AF19" s="50">
        <f>AF20</f>
        <v>0</v>
      </c>
      <c r="AG19" s="16"/>
      <c r="AH19" s="50">
        <f>SUM(AH22:AH24)</f>
        <v>0</v>
      </c>
      <c r="AI19" s="50">
        <f>AI20</f>
        <v>0</v>
      </c>
      <c r="AJ19" s="16"/>
      <c r="AK19" s="50">
        <f>SUM(AK22:AK24)</f>
        <v>0</v>
      </c>
      <c r="AL19" s="50">
        <f>AL20</f>
        <v>0</v>
      </c>
      <c r="AM19" s="16"/>
      <c r="AN19" s="50">
        <f>SUM(AN22:AN24)</f>
        <v>0</v>
      </c>
      <c r="AO19" s="50">
        <f>AO20</f>
        <v>0</v>
      </c>
      <c r="AP19" s="16"/>
      <c r="AQ19" s="50">
        <f>SUM(AQ22:AQ24)</f>
        <v>0</v>
      </c>
      <c r="AR19" s="50">
        <f>AR20</f>
        <v>0</v>
      </c>
      <c r="AS19" s="16"/>
      <c r="AT19" s="50">
        <f>SUM(AT22:AT24)</f>
        <v>0</v>
      </c>
      <c r="AU19" s="50">
        <f>AU20</f>
        <v>0</v>
      </c>
      <c r="AV19" s="16"/>
      <c r="AW19" s="50">
        <f>SUM(AW22:AW24)</f>
        <v>0</v>
      </c>
      <c r="AX19" s="50">
        <f>AX20</f>
        <v>0</v>
      </c>
      <c r="AY19" s="16"/>
      <c r="AZ19" s="50">
        <f>SUM(AZ22:AZ24)</f>
        <v>0</v>
      </c>
      <c r="BA19" s="50">
        <f>BA20</f>
        <v>0</v>
      </c>
      <c r="BB19" s="16"/>
      <c r="BC19" s="50">
        <f>SUM(BC22:BC24)</f>
        <v>0</v>
      </c>
      <c r="BD19" s="15">
        <f>BD20</f>
        <v>0</v>
      </c>
      <c r="BE19" s="16"/>
      <c r="BF19" s="22"/>
      <c r="BG19" s="22"/>
      <c r="BH19" s="16"/>
      <c r="BI19" s="22"/>
      <c r="BJ19" s="16"/>
      <c r="BK19" s="16"/>
      <c r="BL19" s="15">
        <f t="shared" ref="BL19:BM21" si="2">P19+AB19+AN19</f>
        <v>0</v>
      </c>
      <c r="BM19" s="15">
        <f t="shared" si="2"/>
        <v>0</v>
      </c>
      <c r="BN19" s="15">
        <f t="shared" ref="BN19:BO21" si="3">AZ19</f>
        <v>0</v>
      </c>
      <c r="BO19" s="15">
        <f t="shared" si="3"/>
        <v>0</v>
      </c>
      <c r="BP19" s="16"/>
      <c r="BQ19" s="38"/>
      <c r="BR19" s="16"/>
      <c r="BS19" s="38"/>
      <c r="BU19" s="46"/>
      <c r="BV19" s="46"/>
    </row>
    <row r="20" spans="1:74" s="3" customFormat="1" hidden="1" x14ac:dyDescent="0.2">
      <c r="A20" s="8" t="s">
        <v>9</v>
      </c>
      <c r="C20" s="16"/>
      <c r="D20" s="16"/>
      <c r="E20" s="16">
        <f>BC20-C20</f>
        <v>0</v>
      </c>
      <c r="F20" s="16"/>
      <c r="G20" s="16"/>
      <c r="H20" s="16">
        <f>SUM(H22:H41)</f>
        <v>0</v>
      </c>
      <c r="I20" s="16"/>
      <c r="J20" s="16"/>
      <c r="K20" s="16">
        <f>SUM(K22:K41)</f>
        <v>0</v>
      </c>
      <c r="L20" s="16"/>
      <c r="M20" s="16"/>
      <c r="N20" s="16">
        <f>SUM(N22:N41)</f>
        <v>0</v>
      </c>
      <c r="O20" s="16"/>
      <c r="P20" s="16"/>
      <c r="Q20" s="16">
        <f>SUM(Q22:Q41)</f>
        <v>0</v>
      </c>
      <c r="R20" s="16"/>
      <c r="S20" s="16"/>
      <c r="T20" s="16">
        <f>SUM(T22:T41)</f>
        <v>0</v>
      </c>
      <c r="U20" s="16"/>
      <c r="V20" s="16"/>
      <c r="W20" s="16">
        <f>SUM(W22:W41)</f>
        <v>0</v>
      </c>
      <c r="X20" s="16"/>
      <c r="Y20" s="16"/>
      <c r="Z20" s="16">
        <f>SUM(Z22:Z41)</f>
        <v>0</v>
      </c>
      <c r="AA20" s="16"/>
      <c r="AB20" s="16"/>
      <c r="AC20" s="16">
        <f>SUM(AC22:AC41)</f>
        <v>0</v>
      </c>
      <c r="AD20" s="16"/>
      <c r="AE20" s="16"/>
      <c r="AF20" s="16">
        <f>SUM(AF22:AF41)</f>
        <v>0</v>
      </c>
      <c r="AG20" s="16"/>
      <c r="AH20" s="16"/>
      <c r="AI20" s="16">
        <f>SUM(AI22:AI41)</f>
        <v>0</v>
      </c>
      <c r="AJ20" s="16"/>
      <c r="AK20" s="16"/>
      <c r="AL20" s="16">
        <f>SUM(AL22:AL41)</f>
        <v>0</v>
      </c>
      <c r="AM20" s="16"/>
      <c r="AN20" s="16"/>
      <c r="AO20" s="16">
        <f>SUM(AO22:AO41)</f>
        <v>0</v>
      </c>
      <c r="AP20" s="16"/>
      <c r="AQ20" s="16"/>
      <c r="AR20" s="16">
        <f>SUM(AR22:AR41)</f>
        <v>0</v>
      </c>
      <c r="AS20" s="16"/>
      <c r="AT20" s="16"/>
      <c r="AU20" s="16">
        <f>SUM(AU22:AU41)</f>
        <v>0</v>
      </c>
      <c r="AV20" s="16"/>
      <c r="AW20" s="16"/>
      <c r="AX20" s="16">
        <f>SUM(AX22:AX41)</f>
        <v>0</v>
      </c>
      <c r="AY20" s="16"/>
      <c r="AZ20" s="16"/>
      <c r="BA20" s="16">
        <f>SUM(BA22:BA41)</f>
        <v>0</v>
      </c>
      <c r="BB20" s="16"/>
      <c r="BC20" s="16">
        <f>SUM(BC22)</f>
        <v>0</v>
      </c>
      <c r="BD20" s="16">
        <f>SUM(BD22:BD41)</f>
        <v>0</v>
      </c>
      <c r="BE20" s="16"/>
      <c r="BF20" s="23"/>
      <c r="BG20" s="23"/>
      <c r="BH20" s="16"/>
      <c r="BI20" s="23"/>
      <c r="BJ20" s="16"/>
      <c r="BK20" s="16"/>
      <c r="BL20" s="16">
        <f t="shared" si="2"/>
        <v>0</v>
      </c>
      <c r="BM20" s="16">
        <f t="shared" si="2"/>
        <v>0</v>
      </c>
      <c r="BN20" s="16">
        <f t="shared" si="3"/>
        <v>0</v>
      </c>
      <c r="BO20" s="16">
        <f t="shared" si="3"/>
        <v>0</v>
      </c>
      <c r="BP20" s="16"/>
      <c r="BQ20" s="40"/>
      <c r="BR20" s="16"/>
      <c r="BS20" s="40"/>
      <c r="BU20" s="46"/>
      <c r="BV20" s="46"/>
    </row>
    <row r="21" spans="1:74" s="27" customFormat="1" hidden="1" x14ac:dyDescent="0.2">
      <c r="A21" s="26" t="s">
        <v>29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44"/>
      <c r="BG21" s="44"/>
      <c r="BH21" s="29"/>
      <c r="BI21" s="44"/>
      <c r="BJ21" s="29"/>
      <c r="BK21" s="29"/>
      <c r="BL21" s="16">
        <f t="shared" si="2"/>
        <v>0</v>
      </c>
      <c r="BM21" s="16">
        <f t="shared" si="2"/>
        <v>0</v>
      </c>
      <c r="BN21" s="16">
        <f t="shared" si="3"/>
        <v>0</v>
      </c>
      <c r="BO21" s="16">
        <f t="shared" si="3"/>
        <v>0</v>
      </c>
      <c r="BP21" s="29"/>
      <c r="BQ21" s="45"/>
      <c r="BR21" s="29"/>
      <c r="BS21" s="45"/>
      <c r="BU21" s="46"/>
      <c r="BV21" s="46"/>
    </row>
    <row r="22" spans="1:74" hidden="1" x14ac:dyDescent="0.2">
      <c r="P22" s="34">
        <f>G22+J22+M22</f>
        <v>0</v>
      </c>
      <c r="Q22" s="34">
        <f>H22+K22+N22</f>
        <v>0</v>
      </c>
      <c r="T22" s="12"/>
      <c r="W22" s="12"/>
      <c r="Z22" s="12"/>
      <c r="AB22" s="34">
        <f>S22+V22+Y22</f>
        <v>0</v>
      </c>
      <c r="AC22" s="34">
        <f>T22+W22+Z22</f>
        <v>0</v>
      </c>
      <c r="AF22" s="12"/>
      <c r="AI22" s="12"/>
      <c r="AL22" s="12"/>
      <c r="AN22" s="34">
        <f>AE22+AH22+AK22</f>
        <v>0</v>
      </c>
      <c r="AO22" s="34">
        <f>AF22+AI22+AL22</f>
        <v>0</v>
      </c>
      <c r="AR22" s="12"/>
      <c r="AU22" s="12"/>
      <c r="AX22" s="12"/>
      <c r="AZ22" s="34">
        <f>AQ22+AT22+AW22</f>
        <v>0</v>
      </c>
      <c r="BA22" s="34">
        <f>AR22+AU22+AX22</f>
        <v>0</v>
      </c>
      <c r="BC22" s="12">
        <f>P22+AB22+AN22+AZ22</f>
        <v>0</v>
      </c>
      <c r="BT22"/>
      <c r="BU22"/>
    </row>
    <row r="23" spans="1:74" hidden="1" x14ac:dyDescent="0.2">
      <c r="P23" s="34">
        <f>G23+J23+M23</f>
        <v>0</v>
      </c>
      <c r="AB23" s="34">
        <f>S23+V23+Y23</f>
        <v>0</v>
      </c>
      <c r="AN23" s="34">
        <f>AE23+AH23+AK23</f>
        <v>0</v>
      </c>
      <c r="AZ23" s="34">
        <f>AQ23+AT23+AW23</f>
        <v>0</v>
      </c>
      <c r="BT23"/>
      <c r="BU23"/>
    </row>
    <row r="24" spans="1:74" hidden="1" x14ac:dyDescent="0.2">
      <c r="P24" s="34"/>
      <c r="AB24" s="34"/>
      <c r="AN24" s="34"/>
      <c r="AZ24" s="34"/>
      <c r="BT24"/>
      <c r="BU24"/>
    </row>
    <row r="25" spans="1:74" s="1" customFormat="1" x14ac:dyDescent="0.2">
      <c r="A25" s="48" t="s">
        <v>54</v>
      </c>
      <c r="B25" s="49"/>
      <c r="C25" s="50"/>
      <c r="D25" s="50"/>
      <c r="E25" s="50"/>
      <c r="F25" s="50"/>
      <c r="G25" s="50">
        <f>G26+G34+G42+G30+G94+G46+G58</f>
        <v>0</v>
      </c>
      <c r="H25" s="50">
        <f>H26+H34+H42+H30+H94+H46</f>
        <v>0</v>
      </c>
      <c r="I25" s="16"/>
      <c r="J25" s="50">
        <f>J26+J34+J42+J30+J94+J46+J58</f>
        <v>0</v>
      </c>
      <c r="K25" s="50">
        <f>K26+K34+K42+K30+K94+K46</f>
        <v>0</v>
      </c>
      <c r="L25" s="16"/>
      <c r="M25" s="50">
        <f>M26+M34+M42+M30+M94+M46+M58</f>
        <v>1719</v>
      </c>
      <c r="N25" s="50">
        <f>N26+N34+N42+N30+N94+N46</f>
        <v>0</v>
      </c>
      <c r="O25" s="16"/>
      <c r="P25" s="50">
        <f>P26+P34+P42+P30+P94+P46+P58</f>
        <v>1719</v>
      </c>
      <c r="Q25" s="50">
        <f>Q26+Q34+Q42+Q30+Q94+Q46</f>
        <v>0</v>
      </c>
      <c r="R25" s="16"/>
      <c r="S25" s="50">
        <f>S26+S34+S42+S30+S94+S46+S58</f>
        <v>3227.5423728813557</v>
      </c>
      <c r="T25" s="50">
        <f>T26+T34+T42+T30+T94+T46</f>
        <v>0</v>
      </c>
      <c r="U25" s="16"/>
      <c r="V25" s="50">
        <f>V26+V34+V42+V30+V94+V46+V58</f>
        <v>2812.5</v>
      </c>
      <c r="W25" s="50">
        <f>W26+W34+W42+W30+W94+W46</f>
        <v>0</v>
      </c>
      <c r="X25" s="16"/>
      <c r="Y25" s="50">
        <f>Y26+Y34+Y42+Y30+Y94+Y46+Y58</f>
        <v>3352.5</v>
      </c>
      <c r="Z25" s="50">
        <f>Z26+Z34+Z42+Z30+Z94+Z46</f>
        <v>0</v>
      </c>
      <c r="AA25" s="16"/>
      <c r="AB25" s="50">
        <f>AB26+AB34+AB42+AB30+AB94+AB46+AB58</f>
        <v>9392.5423728813548</v>
      </c>
      <c r="AC25" s="50">
        <f>AC26+AC34+AC42+AC30+AC94+AC46</f>
        <v>0</v>
      </c>
      <c r="AD25" s="16"/>
      <c r="AE25" s="50">
        <f>AE26+AE34+AE42+AE30+AE94+AE46+AE58</f>
        <v>0</v>
      </c>
      <c r="AF25" s="50">
        <f>AF26+AF34+AF42+AF30+AF94+AF46</f>
        <v>0</v>
      </c>
      <c r="AG25" s="16"/>
      <c r="AH25" s="50">
        <f>AH26+AH34+AH42+AH30+AH94+AH46+AH58</f>
        <v>25937.599999999999</v>
      </c>
      <c r="AI25" s="50">
        <f>AI26+AI34+AI42+AI30+AI94+AI46</f>
        <v>0</v>
      </c>
      <c r="AJ25" s="16"/>
      <c r="AK25" s="50">
        <f>AK26+AK34+AK42+AK30+AK94+AK46+AK58</f>
        <v>362.5</v>
      </c>
      <c r="AL25" s="50">
        <f>AL26+AL34+AL42+AL30+AL94+AL46</f>
        <v>0</v>
      </c>
      <c r="AM25" s="16"/>
      <c r="AN25" s="50">
        <f>AN26+AN34+AN42+AN30+AN94+AN46+AN58</f>
        <v>26300.1</v>
      </c>
      <c r="AO25" s="50">
        <f>AO26+AO34+AO42+AO30+AO94+AO46</f>
        <v>0</v>
      </c>
      <c r="AP25" s="16"/>
      <c r="AQ25" s="50">
        <f>AQ26+AQ34+AQ42+AQ30+AQ94+AQ46+AQ58</f>
        <v>0</v>
      </c>
      <c r="AR25" s="50">
        <f>AR26+AR34+AR42+AR30+AR94+AR46</f>
        <v>0</v>
      </c>
      <c r="AS25" s="16"/>
      <c r="AT25" s="50">
        <f>AT26+AT34+AT42+AT30+AT94+AT46+AT58</f>
        <v>362.5</v>
      </c>
      <c r="AU25" s="50">
        <f>AU26+AU34+AU42+AU30+AU94+AU46</f>
        <v>0</v>
      </c>
      <c r="AV25" s="16"/>
      <c r="AW25" s="50">
        <f>AW26+AW34+AW42+AW30+AW94+AW46+AW58</f>
        <v>0</v>
      </c>
      <c r="AX25" s="50">
        <f>AX26+AX34+AX42+AX30+AX94+AX46</f>
        <v>0</v>
      </c>
      <c r="AY25" s="16"/>
      <c r="AZ25" s="50">
        <f>AZ26+AZ34+AZ42+AZ30+AZ94+AZ46+AZ58</f>
        <v>362.5</v>
      </c>
      <c r="BA25" s="50">
        <f>BA26+BA34+BA42+BA30+BA94+BA46</f>
        <v>0</v>
      </c>
      <c r="BB25" s="16"/>
      <c r="BC25" s="50">
        <f>BC26+BC34+BC42+BC30+BC94+BC46+BC58</f>
        <v>37774.142372881353</v>
      </c>
      <c r="BD25" s="15">
        <f>BD26+BD34+BD42+BD30+BD94+BD46</f>
        <v>0</v>
      </c>
      <c r="BE25" s="16"/>
      <c r="BF25" s="20"/>
      <c r="BG25" s="20"/>
      <c r="BH25" s="16"/>
      <c r="BI25" s="20"/>
      <c r="BJ25" s="16"/>
      <c r="BK25" s="16"/>
      <c r="BL25" s="15">
        <f t="shared" ref="BL25:BM28" si="4">P25+AB25+AN25</f>
        <v>37411.642372881353</v>
      </c>
      <c r="BM25" s="15">
        <f t="shared" si="4"/>
        <v>0</v>
      </c>
      <c r="BN25" s="15">
        <f t="shared" ref="BN25:BO28" si="5">AZ25</f>
        <v>362.5</v>
      </c>
      <c r="BO25" s="15">
        <f t="shared" si="5"/>
        <v>0</v>
      </c>
      <c r="BP25" s="16"/>
      <c r="BQ25" s="15">
        <f>BQ26+BQ34+BQ42+BQ30+BQ94+BQ46</f>
        <v>31199.200000000001</v>
      </c>
      <c r="BR25" s="16"/>
      <c r="BS25" s="15" t="e">
        <f>BS26+BS34+BS42+BS30+BS94+BS46</f>
        <v>#REF!</v>
      </c>
      <c r="BU25" s="46"/>
      <c r="BV25" s="46"/>
    </row>
    <row r="26" spans="1:74" s="1" customFormat="1" hidden="1" x14ac:dyDescent="0.2">
      <c r="A26" s="43" t="s">
        <v>17</v>
      </c>
      <c r="B26" s="3"/>
      <c r="C26" s="16"/>
      <c r="D26" s="16"/>
      <c r="E26" s="16"/>
      <c r="F26" s="16"/>
      <c r="G26" s="16">
        <f>SUM(G28:G29)</f>
        <v>0</v>
      </c>
      <c r="H26" s="16">
        <f>SUM(H28:H29)</f>
        <v>0</v>
      </c>
      <c r="I26" s="16"/>
      <c r="J26" s="16">
        <f>SUM(J28:J29)</f>
        <v>0</v>
      </c>
      <c r="K26" s="16">
        <f>SUM(K28:K29)</f>
        <v>0</v>
      </c>
      <c r="L26" s="16"/>
      <c r="M26" s="16">
        <f>SUM(M28:M29)</f>
        <v>0</v>
      </c>
      <c r="N26" s="16">
        <f>SUM(N28:N29)</f>
        <v>0</v>
      </c>
      <c r="O26" s="16"/>
      <c r="P26" s="16">
        <f>SUM(P28:P29)</f>
        <v>0</v>
      </c>
      <c r="Q26" s="16">
        <f>SUM(Q28:Q29)</f>
        <v>0</v>
      </c>
      <c r="R26" s="16"/>
      <c r="S26" s="16">
        <f>SUM(S28:S29)</f>
        <v>0</v>
      </c>
      <c r="T26" s="16">
        <f>SUM(T28:T29)</f>
        <v>0</v>
      </c>
      <c r="U26" s="16"/>
      <c r="V26" s="16">
        <f>SUM(V28:V29)</f>
        <v>0</v>
      </c>
      <c r="W26" s="16">
        <f>SUM(W28:W29)</f>
        <v>0</v>
      </c>
      <c r="X26" s="16"/>
      <c r="Y26" s="16">
        <f>SUM(Y28:Y29)</f>
        <v>0</v>
      </c>
      <c r="Z26" s="16">
        <f>SUM(Z28:Z29)</f>
        <v>0</v>
      </c>
      <c r="AA26" s="16"/>
      <c r="AB26" s="16">
        <f>SUM(AB28:AB29)</f>
        <v>0</v>
      </c>
      <c r="AC26" s="16">
        <f>SUM(AC28:AC29)</f>
        <v>0</v>
      </c>
      <c r="AD26" s="16"/>
      <c r="AE26" s="16">
        <f>SUM(AE28:AE29)</f>
        <v>0</v>
      </c>
      <c r="AF26" s="18">
        <f>SUM(AF28:AF29)</f>
        <v>0</v>
      </c>
      <c r="AG26" s="16"/>
      <c r="AH26" s="16">
        <f>SUM(AH28:AH29)</f>
        <v>0</v>
      </c>
      <c r="AI26" s="18">
        <f>SUM(AI28:AI29)</f>
        <v>0</v>
      </c>
      <c r="AJ26" s="16"/>
      <c r="AK26" s="16">
        <f>SUM(AK28:AK29)</f>
        <v>0</v>
      </c>
      <c r="AL26" s="18">
        <f>SUM(AL28:AL29)</f>
        <v>0</v>
      </c>
      <c r="AM26" s="16"/>
      <c r="AN26" s="16">
        <f>SUM(AN28:AN29)</f>
        <v>0</v>
      </c>
      <c r="AO26" s="18">
        <f>SUM(AO28:AO29)</f>
        <v>0</v>
      </c>
      <c r="AP26" s="16"/>
      <c r="AQ26" s="16">
        <f>SUM(AQ28:AQ29)</f>
        <v>0</v>
      </c>
      <c r="AR26" s="18">
        <f>SUM(AR28:AR29)</f>
        <v>0</v>
      </c>
      <c r="AS26" s="16"/>
      <c r="AT26" s="16">
        <f>SUM(AT28:AT29)</f>
        <v>0</v>
      </c>
      <c r="AU26" s="18">
        <f>SUM(AU28:AU29)</f>
        <v>0</v>
      </c>
      <c r="AV26" s="16"/>
      <c r="AW26" s="16">
        <f>SUM(AW28:AW29)</f>
        <v>0</v>
      </c>
      <c r="AX26" s="18">
        <f>SUM(AX28:AX29)</f>
        <v>0</v>
      </c>
      <c r="AY26" s="16"/>
      <c r="AZ26" s="16">
        <f>SUM(AZ28:AZ29)</f>
        <v>0</v>
      </c>
      <c r="BA26" s="18">
        <f>SUM(BA28:BA29)</f>
        <v>0</v>
      </c>
      <c r="BB26" s="16"/>
      <c r="BC26" s="16">
        <f>SUM(BC28:BC29)</f>
        <v>0</v>
      </c>
      <c r="BD26" s="18">
        <f>SUM(BD28:BD29)</f>
        <v>0</v>
      </c>
      <c r="BE26" s="16"/>
      <c r="BF26" s="22"/>
      <c r="BG26" s="22"/>
      <c r="BH26" s="16"/>
      <c r="BI26" s="22"/>
      <c r="BJ26" s="16"/>
      <c r="BK26" s="16"/>
      <c r="BL26" s="18">
        <f t="shared" si="4"/>
        <v>0</v>
      </c>
      <c r="BM26" s="18">
        <f t="shared" si="4"/>
        <v>0</v>
      </c>
      <c r="BN26" s="18">
        <f t="shared" si="5"/>
        <v>0</v>
      </c>
      <c r="BO26" s="18">
        <f t="shared" si="5"/>
        <v>0</v>
      </c>
      <c r="BP26" s="16"/>
      <c r="BQ26" s="38"/>
      <c r="BR26" s="16"/>
      <c r="BS26" s="38"/>
      <c r="BU26" s="46"/>
      <c r="BV26" s="46"/>
    </row>
    <row r="27" spans="1:74" s="31" customFormat="1" hidden="1" x14ac:dyDescent="0.2">
      <c r="A27" s="26" t="s">
        <v>29</v>
      </c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8"/>
      <c r="AG27" s="29"/>
      <c r="AH27" s="29"/>
      <c r="AI27" s="28"/>
      <c r="AJ27" s="29"/>
      <c r="AK27" s="29"/>
      <c r="AL27" s="28"/>
      <c r="AM27" s="29"/>
      <c r="AN27" s="29"/>
      <c r="AO27" s="28"/>
      <c r="AP27" s="29"/>
      <c r="AQ27" s="29"/>
      <c r="AR27" s="28"/>
      <c r="AS27" s="29"/>
      <c r="AT27" s="29"/>
      <c r="AU27" s="28"/>
      <c r="AV27" s="29"/>
      <c r="AW27" s="29"/>
      <c r="AX27" s="28"/>
      <c r="AY27" s="29"/>
      <c r="AZ27" s="29"/>
      <c r="BA27" s="28"/>
      <c r="BB27" s="29"/>
      <c r="BC27" s="28"/>
      <c r="BD27" s="28"/>
      <c r="BE27" s="29"/>
      <c r="BF27" s="30"/>
      <c r="BG27" s="30"/>
      <c r="BH27" s="29"/>
      <c r="BI27" s="30"/>
      <c r="BJ27" s="29"/>
      <c r="BK27" s="29"/>
      <c r="BL27" s="18">
        <f t="shared" si="4"/>
        <v>0</v>
      </c>
      <c r="BM27" s="18">
        <f t="shared" si="4"/>
        <v>0</v>
      </c>
      <c r="BN27" s="18">
        <f t="shared" si="5"/>
        <v>0</v>
      </c>
      <c r="BO27" s="18">
        <f t="shared" si="5"/>
        <v>0</v>
      </c>
      <c r="BP27" s="29"/>
      <c r="BQ27" s="39"/>
      <c r="BR27" s="29"/>
      <c r="BS27" s="39"/>
      <c r="BU27" s="46"/>
      <c r="BV27" s="46"/>
    </row>
    <row r="28" spans="1:74" s="4" customFormat="1" ht="12.75" hidden="1" customHeight="1" x14ac:dyDescent="0.2">
      <c r="A28" s="25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34">
        <f>G28+J28+M28</f>
        <v>0</v>
      </c>
      <c r="Q28" s="34">
        <f>H28+K28+N28</f>
        <v>0</v>
      </c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34">
        <f>S28+V28+Y28</f>
        <v>0</v>
      </c>
      <c r="AC28" s="34">
        <f>T28+W28+Z28</f>
        <v>0</v>
      </c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34">
        <f>AE28+AH28+AK28</f>
        <v>0</v>
      </c>
      <c r="AO28" s="34">
        <f>AF28+AI28+AL28</f>
        <v>0</v>
      </c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34">
        <f>AQ28+AT28+AW28</f>
        <v>0</v>
      </c>
      <c r="BA28" s="12"/>
      <c r="BB28" s="12"/>
      <c r="BC28" s="12">
        <f>P28+AB28+AN28+AZ28</f>
        <v>0</v>
      </c>
      <c r="BD28" s="12">
        <f>Q28+AC28+AO28+BA28</f>
        <v>0</v>
      </c>
      <c r="BE28" s="12"/>
      <c r="BF28" s="24"/>
      <c r="BG28" s="24"/>
      <c r="BH28" s="12"/>
      <c r="BI28" s="24"/>
      <c r="BJ28" s="12"/>
      <c r="BK28" s="12"/>
      <c r="BL28" s="12">
        <f t="shared" si="4"/>
        <v>0</v>
      </c>
      <c r="BM28" s="12">
        <f t="shared" si="4"/>
        <v>0</v>
      </c>
      <c r="BN28" s="12">
        <f t="shared" si="5"/>
        <v>0</v>
      </c>
      <c r="BO28" s="12">
        <f t="shared" si="5"/>
        <v>0</v>
      </c>
      <c r="BP28" s="12"/>
      <c r="BQ28" s="40"/>
      <c r="BR28" s="12"/>
      <c r="BS28" s="40"/>
      <c r="BU28" s="46"/>
      <c r="BV28" s="46"/>
    </row>
    <row r="29" spans="1:74" s="4" customFormat="1" hidden="1" x14ac:dyDescent="0.2">
      <c r="A29" s="25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34">
        <f>G29+J29+M29</f>
        <v>0</v>
      </c>
      <c r="Q29" s="34">
        <f>H29+K29+N29</f>
        <v>0</v>
      </c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34">
        <f>S29+V29+Y29</f>
        <v>0</v>
      </c>
      <c r="AC29" s="34">
        <f>T29+W29+Z29</f>
        <v>0</v>
      </c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34">
        <f>AE29+AH29+AK29</f>
        <v>0</v>
      </c>
      <c r="AO29" s="34">
        <f>AF29+AI29+AL29</f>
        <v>0</v>
      </c>
      <c r="AP29" s="12"/>
      <c r="AQ29" s="12"/>
      <c r="AR29" s="12"/>
      <c r="AS29" s="12"/>
      <c r="AT29" s="12"/>
      <c r="AU29" s="12"/>
      <c r="AV29" s="12"/>
      <c r="AW29" s="12"/>
      <c r="AX29" s="34"/>
      <c r="AY29" s="12"/>
      <c r="AZ29" s="34">
        <f>AQ29+AT29+AW29</f>
        <v>0</v>
      </c>
      <c r="BA29" s="34">
        <f>AR29+AU29+AX29</f>
        <v>0</v>
      </c>
      <c r="BB29" s="12"/>
      <c r="BC29" s="12">
        <f>P29+AB29+AN29+AZ29</f>
        <v>0</v>
      </c>
      <c r="BD29" s="12">
        <f>Q29+AC29+AO29+BA29</f>
        <v>0</v>
      </c>
      <c r="BE29" s="12"/>
      <c r="BF29" s="24"/>
      <c r="BG29" s="24"/>
      <c r="BH29" s="12"/>
      <c r="BI29" s="24"/>
      <c r="BJ29" s="12"/>
      <c r="BK29" s="12"/>
      <c r="BL29" s="12"/>
      <c r="BM29" s="12"/>
      <c r="BN29" s="12"/>
      <c r="BO29" s="12"/>
      <c r="BP29" s="12"/>
      <c r="BQ29" s="40"/>
      <c r="BR29" s="12"/>
      <c r="BS29" s="40"/>
      <c r="BU29" s="46"/>
      <c r="BV29" s="46"/>
    </row>
    <row r="30" spans="1:74" s="3" customFormat="1" x14ac:dyDescent="0.2">
      <c r="A30" s="8" t="s">
        <v>9</v>
      </c>
      <c r="C30" s="16"/>
      <c r="D30" s="16"/>
      <c r="E30" s="16"/>
      <c r="F30" s="16"/>
      <c r="G30" s="16">
        <f>SUM(G32:G33)</f>
        <v>0</v>
      </c>
      <c r="H30" s="16">
        <f>SUM(H32:H32)</f>
        <v>0</v>
      </c>
      <c r="I30" s="16"/>
      <c r="J30" s="16">
        <f>SUM(J32:J33)</f>
        <v>0</v>
      </c>
      <c r="K30" s="16">
        <f>SUM(K32:K32)</f>
        <v>0</v>
      </c>
      <c r="L30" s="16"/>
      <c r="M30" s="16">
        <f>SUM(M32:M33)</f>
        <v>362.5</v>
      </c>
      <c r="N30" s="16">
        <f>SUM(N32:N32)</f>
        <v>0</v>
      </c>
      <c r="O30" s="16"/>
      <c r="P30" s="16">
        <f>SUM(P32:Q33)</f>
        <v>362.5</v>
      </c>
      <c r="Q30" s="16">
        <f>SUM(Q32:Q32)</f>
        <v>0</v>
      </c>
      <c r="R30" s="16"/>
      <c r="S30" s="16">
        <f>SUM(S32:S33)</f>
        <v>0</v>
      </c>
      <c r="T30" s="16">
        <f>SUM(T32:T32)</f>
        <v>0</v>
      </c>
      <c r="U30" s="16"/>
      <c r="V30" s="16">
        <f>SUM(V32:V33)</f>
        <v>0</v>
      </c>
      <c r="W30" s="16">
        <f>SUM(W32:W32)</f>
        <v>0</v>
      </c>
      <c r="X30" s="16"/>
      <c r="Y30" s="16">
        <f>SUM(Y32:Y33)</f>
        <v>362.5</v>
      </c>
      <c r="Z30" s="16">
        <f>SUM(Z32:Z32)</f>
        <v>0</v>
      </c>
      <c r="AA30" s="16"/>
      <c r="AB30" s="16">
        <f>SUM(AB32:AC33)</f>
        <v>362.5</v>
      </c>
      <c r="AC30" s="16">
        <f>SUM(AC32:AC32)</f>
        <v>0</v>
      </c>
      <c r="AD30" s="16"/>
      <c r="AE30" s="16">
        <f>SUM(AE32:AE33)</f>
        <v>0</v>
      </c>
      <c r="AF30" s="16">
        <f>SUM(AF32:AF32)</f>
        <v>0</v>
      </c>
      <c r="AG30" s="16"/>
      <c r="AH30" s="16">
        <f>SUM(AH32:AH33)</f>
        <v>0</v>
      </c>
      <c r="AI30" s="16">
        <f>SUM(AI32:AI32)</f>
        <v>0</v>
      </c>
      <c r="AJ30" s="16"/>
      <c r="AK30" s="16">
        <f>SUM(AK32:AK33)</f>
        <v>362.5</v>
      </c>
      <c r="AL30" s="16">
        <f>SUM(AL32:AL32)</f>
        <v>0</v>
      </c>
      <c r="AM30" s="16"/>
      <c r="AN30" s="16">
        <f>SUM(AN32:AO33)</f>
        <v>362.5</v>
      </c>
      <c r="AO30" s="16">
        <f>SUM(AO32:AO32)</f>
        <v>0</v>
      </c>
      <c r="AP30" s="16"/>
      <c r="AQ30" s="16">
        <f>SUM(AQ32:AQ33)</f>
        <v>0</v>
      </c>
      <c r="AR30" s="16">
        <f>SUM(AR32:AR32)</f>
        <v>0</v>
      </c>
      <c r="AS30" s="16"/>
      <c r="AT30" s="16">
        <f>SUM(AT32:AT33)</f>
        <v>362.5</v>
      </c>
      <c r="AU30" s="16">
        <f>SUM(AU32:AU32)</f>
        <v>0</v>
      </c>
      <c r="AV30" s="16"/>
      <c r="AW30" s="16">
        <f>SUM(AW32:AW33)</f>
        <v>0</v>
      </c>
      <c r="AX30" s="16">
        <f>SUM(AX32:AX32)</f>
        <v>0</v>
      </c>
      <c r="AY30" s="16"/>
      <c r="AZ30" s="16">
        <f>SUM(AZ32:BA33)</f>
        <v>362.5</v>
      </c>
      <c r="BA30" s="16">
        <f>SUM(BA32:BA32)</f>
        <v>0</v>
      </c>
      <c r="BB30" s="16"/>
      <c r="BC30" s="16">
        <f>SUM(BC32:BD33)</f>
        <v>1450</v>
      </c>
      <c r="BD30" s="16">
        <f>SUM(BD32:BD32)</f>
        <v>0</v>
      </c>
      <c r="BE30" s="16"/>
      <c r="BF30" s="23"/>
      <c r="BG30" s="23"/>
      <c r="BH30" s="16"/>
      <c r="BI30" s="23"/>
      <c r="BJ30" s="16"/>
      <c r="BK30" s="16"/>
      <c r="BL30" s="33">
        <f t="shared" ref="BL30:BM35" si="6">P30+AB30+AN30</f>
        <v>1087.5</v>
      </c>
      <c r="BM30" s="16">
        <f t="shared" si="6"/>
        <v>0</v>
      </c>
      <c r="BN30" s="16">
        <f t="shared" ref="BN30:BO35" si="7">AZ30</f>
        <v>362.5</v>
      </c>
      <c r="BO30" s="16">
        <f t="shared" si="7"/>
        <v>0</v>
      </c>
      <c r="BP30" s="16"/>
      <c r="BQ30" s="40"/>
      <c r="BR30" s="16"/>
      <c r="BS30" s="40"/>
      <c r="BU30" s="47"/>
      <c r="BV30" s="47"/>
    </row>
    <row r="31" spans="1:74" s="3" customFormat="1" x14ac:dyDescent="0.2">
      <c r="A31" s="26" t="s">
        <v>29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23"/>
      <c r="BG31" s="23"/>
      <c r="BH31" s="16"/>
      <c r="BI31" s="23"/>
      <c r="BJ31" s="16"/>
      <c r="BK31" s="16"/>
      <c r="BL31" s="16">
        <f t="shared" si="6"/>
        <v>0</v>
      </c>
      <c r="BM31" s="16">
        <f t="shared" si="6"/>
        <v>0</v>
      </c>
      <c r="BN31" s="16">
        <f t="shared" si="7"/>
        <v>0</v>
      </c>
      <c r="BO31" s="16">
        <f t="shared" si="7"/>
        <v>0</v>
      </c>
      <c r="BP31" s="16"/>
      <c r="BQ31" s="40"/>
      <c r="BR31" s="16"/>
      <c r="BS31" s="40"/>
      <c r="BU31" s="47"/>
      <c r="BV31" s="47"/>
    </row>
    <row r="32" spans="1:74" s="4" customFormat="1" ht="12.75" customHeight="1" x14ac:dyDescent="0.2">
      <c r="A32" s="25" t="s">
        <v>55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>
        <v>362.5</v>
      </c>
      <c r="N32" s="12"/>
      <c r="O32" s="12"/>
      <c r="P32" s="34">
        <f>G32+J32+M32</f>
        <v>362.5</v>
      </c>
      <c r="Q32" s="34">
        <f>H32+K32+N32</f>
        <v>0</v>
      </c>
      <c r="R32" s="12"/>
      <c r="S32" s="12"/>
      <c r="T32" s="12"/>
      <c r="U32" s="12"/>
      <c r="V32" s="12"/>
      <c r="W32" s="12"/>
      <c r="X32" s="12"/>
      <c r="Y32" s="12">
        <v>362.5</v>
      </c>
      <c r="Z32" s="12"/>
      <c r="AA32" s="12"/>
      <c r="AB32" s="34">
        <f>S32+V32+Y32</f>
        <v>362.5</v>
      </c>
      <c r="AC32" s="34">
        <f>T32+W32+Z32</f>
        <v>0</v>
      </c>
      <c r="AD32" s="12"/>
      <c r="AE32" s="12"/>
      <c r="AF32" s="12"/>
      <c r="AG32" s="12"/>
      <c r="AH32" s="12"/>
      <c r="AI32" s="12"/>
      <c r="AJ32" s="12"/>
      <c r="AK32" s="12">
        <v>362.5</v>
      </c>
      <c r="AL32" s="12"/>
      <c r="AM32" s="12"/>
      <c r="AN32" s="34">
        <f>AE32+AH32+AK32</f>
        <v>362.5</v>
      </c>
      <c r="AO32" s="34">
        <f>AF32+AI32+AL32</f>
        <v>0</v>
      </c>
      <c r="AP32" s="12"/>
      <c r="AQ32" s="12"/>
      <c r="AR32" s="12"/>
      <c r="AS32" s="12"/>
      <c r="AT32" s="12">
        <v>362.5</v>
      </c>
      <c r="AU32" s="12"/>
      <c r="AV32" s="12"/>
      <c r="AW32" s="12"/>
      <c r="AX32" s="12"/>
      <c r="AY32" s="12"/>
      <c r="AZ32" s="34">
        <f>AQ32+AT32+AW32</f>
        <v>362.5</v>
      </c>
      <c r="BA32" s="34">
        <f>AR32+AU32+AX32</f>
        <v>0</v>
      </c>
      <c r="BB32" s="12"/>
      <c r="BC32" s="12">
        <f>P32+AB32+AN32+AZ32</f>
        <v>1450</v>
      </c>
      <c r="BD32" s="12">
        <f>Q32+AC32+AO32+BA32</f>
        <v>0</v>
      </c>
      <c r="BE32" s="12"/>
      <c r="BF32" s="24" t="s">
        <v>73</v>
      </c>
      <c r="BG32" s="12"/>
      <c r="BH32" s="12"/>
      <c r="BI32" s="24"/>
      <c r="BJ32" s="12"/>
      <c r="BK32" s="12"/>
      <c r="BL32" s="12">
        <f t="shared" si="6"/>
        <v>1087.5</v>
      </c>
      <c r="BM32" s="12">
        <f t="shared" si="6"/>
        <v>0</v>
      </c>
      <c r="BN32" s="12">
        <f t="shared" si="7"/>
        <v>362.5</v>
      </c>
      <c r="BO32" s="12">
        <f t="shared" si="7"/>
        <v>0</v>
      </c>
      <c r="BP32" s="12"/>
      <c r="BQ32" s="40"/>
      <c r="BR32" s="12"/>
      <c r="BS32" s="40"/>
      <c r="BU32" s="47"/>
      <c r="BV32" s="47"/>
    </row>
    <row r="33" spans="1:74" s="4" customFormat="1" ht="12.75" customHeight="1" x14ac:dyDescent="0.2">
      <c r="A33" s="25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34"/>
      <c r="Q33" s="34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34"/>
      <c r="AC33" s="34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34"/>
      <c r="AO33" s="34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34"/>
      <c r="BA33" s="34">
        <f>AR33+AU33+AX33</f>
        <v>0</v>
      </c>
      <c r="BB33" s="12"/>
      <c r="BC33" s="12"/>
      <c r="BD33" s="12"/>
      <c r="BE33" s="12"/>
      <c r="BF33" s="24"/>
      <c r="BG33" s="12"/>
      <c r="BH33" s="12"/>
      <c r="BI33" s="24"/>
      <c r="BJ33" s="12"/>
      <c r="BK33" s="12"/>
      <c r="BL33" s="12"/>
      <c r="BM33" s="12"/>
      <c r="BN33" s="12"/>
      <c r="BO33" s="12"/>
      <c r="BP33" s="12"/>
      <c r="BQ33" s="40"/>
      <c r="BR33" s="12"/>
      <c r="BS33" s="40"/>
      <c r="BU33" s="47"/>
      <c r="BV33" s="47"/>
    </row>
    <row r="34" spans="1:74" s="3" customFormat="1" x14ac:dyDescent="0.2">
      <c r="A34" s="8" t="s">
        <v>7</v>
      </c>
      <c r="C34" s="16"/>
      <c r="D34" s="16"/>
      <c r="E34" s="16"/>
      <c r="F34" s="16"/>
      <c r="G34" s="16">
        <f>SUM(G36:G41)</f>
        <v>0</v>
      </c>
      <c r="H34" s="16">
        <f>SUM(H36:H41)</f>
        <v>0</v>
      </c>
      <c r="I34" s="16"/>
      <c r="J34" s="16">
        <f>SUM(J36:J41)</f>
        <v>0</v>
      </c>
      <c r="K34" s="16">
        <f>SUM(K36:K41)</f>
        <v>0</v>
      </c>
      <c r="L34" s="16"/>
      <c r="M34" s="16">
        <f>SUM(M36:M41)</f>
        <v>996.5</v>
      </c>
      <c r="N34" s="16">
        <f>SUM(N36:N41)</f>
        <v>0</v>
      </c>
      <c r="O34" s="16"/>
      <c r="P34" s="16">
        <f>SUM(P36:P41)</f>
        <v>996.5</v>
      </c>
      <c r="Q34" s="16">
        <f>SUM(Q36:Q41)</f>
        <v>0</v>
      </c>
      <c r="R34" s="16"/>
      <c r="S34" s="16">
        <f>SUM(S36:S41)</f>
        <v>0</v>
      </c>
      <c r="T34" s="16">
        <f>SUM(T36:T41)</f>
        <v>0</v>
      </c>
      <c r="U34" s="16"/>
      <c r="V34" s="16">
        <f>SUM(V36:V41)</f>
        <v>2062.5</v>
      </c>
      <c r="W34" s="16">
        <f>SUM(W36:W41)</f>
        <v>0</v>
      </c>
      <c r="X34" s="16"/>
      <c r="Y34" s="16">
        <f>SUM(Y36:Y41)</f>
        <v>1150</v>
      </c>
      <c r="Z34" s="16">
        <f>SUM(Z36:Z41)</f>
        <v>0</v>
      </c>
      <c r="AA34" s="16"/>
      <c r="AB34" s="16">
        <f>SUM(AB36:AB41)</f>
        <v>3212.5</v>
      </c>
      <c r="AC34" s="16">
        <f>SUM(AC36:AC41)</f>
        <v>0</v>
      </c>
      <c r="AD34" s="16"/>
      <c r="AE34" s="16">
        <f>SUM(AE36:AE41)</f>
        <v>0</v>
      </c>
      <c r="AF34" s="16">
        <f>SUM(AF36:AF41)</f>
        <v>0</v>
      </c>
      <c r="AG34" s="16"/>
      <c r="AH34" s="16">
        <f>SUM(AH36:AH41)</f>
        <v>18037.599999999999</v>
      </c>
      <c r="AI34" s="16">
        <f>SUM(AI36:AI41)</f>
        <v>0</v>
      </c>
      <c r="AJ34" s="16"/>
      <c r="AK34" s="16">
        <f>SUM(AK36:AK41)</f>
        <v>0</v>
      </c>
      <c r="AL34" s="16">
        <f>SUM(AL36:AL41)</f>
        <v>0</v>
      </c>
      <c r="AM34" s="16"/>
      <c r="AN34" s="16">
        <f>SUM(AN36:AN41)</f>
        <v>18037.599999999999</v>
      </c>
      <c r="AO34" s="16">
        <f>SUM(AO36:AO41)</f>
        <v>0</v>
      </c>
      <c r="AP34" s="16"/>
      <c r="AQ34" s="16">
        <f>SUM(AQ36:AQ41)</f>
        <v>0</v>
      </c>
      <c r="AR34" s="16">
        <f>SUM(AR36:AR41)</f>
        <v>0</v>
      </c>
      <c r="AS34" s="16"/>
      <c r="AT34" s="16">
        <f>SUM(AT36:AT41)</f>
        <v>0</v>
      </c>
      <c r="AU34" s="16">
        <f>SUM(AU36:AU41)</f>
        <v>0</v>
      </c>
      <c r="AV34" s="16"/>
      <c r="AW34" s="16">
        <f>SUM(AW36:AW41)</f>
        <v>0</v>
      </c>
      <c r="AX34" s="16">
        <f>SUM(AX36:AX41)</f>
        <v>0</v>
      </c>
      <c r="AY34" s="16"/>
      <c r="AZ34" s="16">
        <f>SUM(AZ36:AZ41)</f>
        <v>0</v>
      </c>
      <c r="BA34" s="16">
        <f>SUM(BA36:BA41)</f>
        <v>0</v>
      </c>
      <c r="BB34" s="16"/>
      <c r="BC34" s="16">
        <f>SUM(BC36:BC41)</f>
        <v>22246.6</v>
      </c>
      <c r="BD34" s="16">
        <f>SUM(BD36:BD41)</f>
        <v>0</v>
      </c>
      <c r="BE34" s="16"/>
      <c r="BF34" s="24"/>
      <c r="BG34" s="12"/>
      <c r="BH34" s="16"/>
      <c r="BI34" s="24"/>
      <c r="BJ34" s="16"/>
      <c r="BK34" s="16"/>
      <c r="BL34" s="16">
        <f t="shared" si="6"/>
        <v>22246.6</v>
      </c>
      <c r="BM34" s="16">
        <f t="shared" si="6"/>
        <v>0</v>
      </c>
      <c r="BN34" s="16">
        <f t="shared" si="7"/>
        <v>0</v>
      </c>
      <c r="BO34" s="16">
        <f t="shared" si="7"/>
        <v>0</v>
      </c>
      <c r="BP34" s="16"/>
      <c r="BQ34" s="16">
        <f>SUM(BQ36:BQ41)</f>
        <v>27730</v>
      </c>
      <c r="BR34" s="16"/>
      <c r="BS34" s="16" t="e">
        <f>SUM(BS36:BS41)</f>
        <v>#REF!</v>
      </c>
      <c r="BU34" s="47"/>
      <c r="BV34" s="47"/>
    </row>
    <row r="35" spans="1:74" s="3" customFormat="1" x14ac:dyDescent="0.2">
      <c r="A35" s="26" t="s">
        <v>29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23"/>
      <c r="BG35" s="12"/>
      <c r="BH35" s="16"/>
      <c r="BI35" s="23"/>
      <c r="BJ35" s="16"/>
      <c r="BK35" s="16"/>
      <c r="BL35" s="16">
        <f t="shared" si="6"/>
        <v>0</v>
      </c>
      <c r="BM35" s="16">
        <f t="shared" si="6"/>
        <v>0</v>
      </c>
      <c r="BN35" s="16">
        <f t="shared" si="7"/>
        <v>0</v>
      </c>
      <c r="BO35" s="16">
        <f t="shared" si="7"/>
        <v>0</v>
      </c>
      <c r="BP35" s="16"/>
      <c r="BQ35" s="40"/>
      <c r="BR35" s="16"/>
      <c r="BS35" s="40"/>
      <c r="BU35" s="47"/>
      <c r="BV35" s="47"/>
    </row>
    <row r="36" spans="1:74" s="3" customFormat="1" x14ac:dyDescent="0.2">
      <c r="A36" s="25" t="s">
        <v>78</v>
      </c>
      <c r="C36" s="34"/>
      <c r="D36" s="34"/>
      <c r="E36" s="12"/>
      <c r="F36" s="34"/>
      <c r="G36" s="34"/>
      <c r="H36" s="34"/>
      <c r="I36" s="34"/>
      <c r="J36" s="34"/>
      <c r="K36" s="34"/>
      <c r="L36" s="34"/>
      <c r="M36" s="34">
        <v>996.5</v>
      </c>
      <c r="N36" s="34"/>
      <c r="O36" s="34"/>
      <c r="P36" s="34">
        <f>G36+J36+M36</f>
        <v>996.5</v>
      </c>
      <c r="Q36" s="34">
        <f>H36+K36+N36</f>
        <v>0</v>
      </c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>
        <f>S36+V36+Y36</f>
        <v>0</v>
      </c>
      <c r="AC36" s="34">
        <f>T36+W36+Z36</f>
        <v>0</v>
      </c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>
        <f>AE36+AH36+AK36</f>
        <v>0</v>
      </c>
      <c r="AO36" s="34">
        <f>AF36+AI36+AL36</f>
        <v>0</v>
      </c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>
        <f>AQ36+AT36+AW36</f>
        <v>0</v>
      </c>
      <c r="BA36" s="34">
        <f>AR36+AU36+AX36</f>
        <v>0</v>
      </c>
      <c r="BB36" s="34"/>
      <c r="BC36" s="12">
        <f>P36+AB36+AN36+AZ36</f>
        <v>996.5</v>
      </c>
      <c r="BD36" s="12">
        <f>Q36+AC36+AO36+BA36</f>
        <v>0</v>
      </c>
      <c r="BE36" s="34"/>
      <c r="BF36" s="24" t="s">
        <v>73</v>
      </c>
      <c r="BG36" s="12"/>
      <c r="BH36" s="16"/>
      <c r="BI36" s="24"/>
      <c r="BJ36" s="16"/>
      <c r="BK36" s="16"/>
      <c r="BL36" s="16"/>
      <c r="BM36" s="16"/>
      <c r="BN36" s="16"/>
      <c r="BO36" s="16"/>
      <c r="BP36" s="34"/>
      <c r="BQ36" s="40">
        <f>10000*1.18</f>
        <v>11800</v>
      </c>
      <c r="BR36" s="34"/>
      <c r="BS36" s="41">
        <f>BQ36-BC36</f>
        <v>10803.5</v>
      </c>
      <c r="BU36" s="47"/>
      <c r="BV36" s="47"/>
    </row>
    <row r="37" spans="1:74" s="3" customFormat="1" x14ac:dyDescent="0.2">
      <c r="A37" s="25" t="s">
        <v>79</v>
      </c>
      <c r="C37" s="34"/>
      <c r="D37" s="34"/>
      <c r="E37" s="12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>
        <f>G37+J37+M37</f>
        <v>0</v>
      </c>
      <c r="Q37" s="34"/>
      <c r="R37" s="34"/>
      <c r="S37" s="34"/>
      <c r="T37" s="34"/>
      <c r="U37" s="34"/>
      <c r="V37" s="34"/>
      <c r="W37" s="34"/>
      <c r="X37" s="34"/>
      <c r="Y37" s="34">
        <v>1150</v>
      </c>
      <c r="Z37" s="34"/>
      <c r="AA37" s="34"/>
      <c r="AB37" s="34">
        <f>S37+V37+Y37</f>
        <v>1150</v>
      </c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>
        <f>AE37+AH37+AK37</f>
        <v>0</v>
      </c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>
        <f t="shared" ref="AZ37:BA40" si="8">AQ37+AT37+AW37</f>
        <v>0</v>
      </c>
      <c r="BA37" s="34">
        <f t="shared" si="8"/>
        <v>0</v>
      </c>
      <c r="BB37" s="34"/>
      <c r="BC37" s="12">
        <f>P37+AB37+AN37+AZ37</f>
        <v>1150</v>
      </c>
      <c r="BD37" s="12"/>
      <c r="BE37" s="34"/>
      <c r="BF37" s="24" t="s">
        <v>73</v>
      </c>
      <c r="BG37" s="12"/>
      <c r="BH37" s="16"/>
      <c r="BI37" s="24"/>
      <c r="BJ37" s="16"/>
      <c r="BK37" s="16"/>
      <c r="BL37" s="16"/>
      <c r="BM37" s="16"/>
      <c r="BN37" s="16"/>
      <c r="BO37" s="16"/>
      <c r="BP37" s="34"/>
      <c r="BQ37" s="40"/>
      <c r="BR37" s="34"/>
      <c r="BS37" s="41"/>
      <c r="BU37" s="47"/>
      <c r="BV37" s="47"/>
    </row>
    <row r="38" spans="1:74" s="3" customFormat="1" ht="25.5" x14ac:dyDescent="0.2">
      <c r="A38" s="25" t="s">
        <v>80</v>
      </c>
      <c r="C38" s="34"/>
      <c r="D38" s="34"/>
      <c r="E38" s="12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>
        <f>G38+J38+M38</f>
        <v>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>
        <f>S38+V38+Y38</f>
        <v>0</v>
      </c>
      <c r="AC38" s="34"/>
      <c r="AD38" s="34"/>
      <c r="AE38" s="34"/>
      <c r="AF38" s="34"/>
      <c r="AG38" s="34"/>
      <c r="AH38" s="34">
        <v>6037.6</v>
      </c>
      <c r="AI38" s="34"/>
      <c r="AJ38" s="34"/>
      <c r="AK38" s="34"/>
      <c r="AL38" s="34"/>
      <c r="AM38" s="34"/>
      <c r="AN38" s="34">
        <f>AE38+AH38+AK38</f>
        <v>6037.6</v>
      </c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>
        <f t="shared" si="8"/>
        <v>0</v>
      </c>
      <c r="BA38" s="34">
        <f t="shared" si="8"/>
        <v>0</v>
      </c>
      <c r="BB38" s="34"/>
      <c r="BC38" s="12">
        <f>P38+AB38+AN38+AZ38</f>
        <v>6037.6</v>
      </c>
      <c r="BD38" s="12"/>
      <c r="BE38" s="34"/>
      <c r="BF38" s="24" t="s">
        <v>73</v>
      </c>
      <c r="BG38" s="12"/>
      <c r="BH38" s="16"/>
      <c r="BI38" s="24"/>
      <c r="BJ38" s="16"/>
      <c r="BK38" s="16"/>
      <c r="BL38" s="16"/>
      <c r="BM38" s="16"/>
      <c r="BN38" s="16"/>
      <c r="BO38" s="16"/>
      <c r="BP38" s="34"/>
      <c r="BQ38" s="40"/>
      <c r="BR38" s="34"/>
      <c r="BS38" s="41"/>
      <c r="BU38" s="47"/>
      <c r="BV38" s="47"/>
    </row>
    <row r="39" spans="1:74" s="3" customFormat="1" ht="25.5" x14ac:dyDescent="0.2">
      <c r="A39" s="25" t="s">
        <v>81</v>
      </c>
      <c r="C39" s="34"/>
      <c r="D39" s="34"/>
      <c r="E39" s="12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>
        <f>G39+J39+M39</f>
        <v>0</v>
      </c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>
        <f>S39+V39+Y39</f>
        <v>0</v>
      </c>
      <c r="AC39" s="34"/>
      <c r="AD39" s="34"/>
      <c r="AE39" s="34"/>
      <c r="AF39" s="34"/>
      <c r="AG39" s="34"/>
      <c r="AH39" s="34">
        <v>12000</v>
      </c>
      <c r="AI39" s="34"/>
      <c r="AJ39" s="34"/>
      <c r="AK39" s="34"/>
      <c r="AL39" s="34"/>
      <c r="AM39" s="34"/>
      <c r="AN39" s="34">
        <f>AE39+AH39+AK39</f>
        <v>12000</v>
      </c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>
        <f t="shared" si="8"/>
        <v>0</v>
      </c>
      <c r="BA39" s="34">
        <f t="shared" si="8"/>
        <v>0</v>
      </c>
      <c r="BB39" s="34"/>
      <c r="BC39" s="12">
        <f>P39+AB39+AN39+AZ39</f>
        <v>12000</v>
      </c>
      <c r="BD39" s="12"/>
      <c r="BE39" s="34"/>
      <c r="BF39" s="24" t="s">
        <v>73</v>
      </c>
      <c r="BG39" s="12"/>
      <c r="BH39" s="16"/>
      <c r="BI39" s="24"/>
      <c r="BJ39" s="16"/>
      <c r="BK39" s="16"/>
      <c r="BL39" s="16"/>
      <c r="BM39" s="16"/>
      <c r="BN39" s="16"/>
      <c r="BO39" s="16"/>
      <c r="BP39" s="34"/>
      <c r="BQ39" s="40"/>
      <c r="BR39" s="34"/>
      <c r="BS39" s="41"/>
      <c r="BU39" s="47"/>
      <c r="BV39" s="47"/>
    </row>
    <row r="40" spans="1:74" s="3" customFormat="1" x14ac:dyDescent="0.2">
      <c r="A40" s="25" t="s">
        <v>82</v>
      </c>
      <c r="C40" s="34"/>
      <c r="D40" s="34"/>
      <c r="E40" s="12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>
        <f>G40+J40+M40</f>
        <v>0</v>
      </c>
      <c r="Q40" s="34"/>
      <c r="R40" s="34"/>
      <c r="S40" s="34"/>
      <c r="T40" s="34"/>
      <c r="U40" s="34"/>
      <c r="V40" s="34">
        <v>2062.5</v>
      </c>
      <c r="W40" s="34"/>
      <c r="X40" s="34"/>
      <c r="Y40" s="34"/>
      <c r="Z40" s="34"/>
      <c r="AA40" s="34"/>
      <c r="AB40" s="34">
        <f>S40+V40+Y40</f>
        <v>2062.5</v>
      </c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>
        <f>AE40+AH40+AK40</f>
        <v>0</v>
      </c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>
        <f t="shared" si="8"/>
        <v>0</v>
      </c>
      <c r="BA40" s="34">
        <f t="shared" si="8"/>
        <v>0</v>
      </c>
      <c r="BB40" s="34"/>
      <c r="BC40" s="12">
        <f>P40+AB40+AN40+AZ40</f>
        <v>2062.5</v>
      </c>
      <c r="BD40" s="12"/>
      <c r="BE40" s="34"/>
      <c r="BF40" s="24" t="s">
        <v>73</v>
      </c>
      <c r="BG40" s="12"/>
      <c r="BH40" s="16"/>
      <c r="BI40" s="24"/>
      <c r="BJ40" s="16"/>
      <c r="BK40" s="16"/>
      <c r="BL40" s="16"/>
      <c r="BM40" s="16"/>
      <c r="BN40" s="16"/>
      <c r="BO40" s="16"/>
      <c r="BP40" s="34"/>
      <c r="BQ40" s="40"/>
      <c r="BR40" s="34"/>
      <c r="BS40" s="41"/>
      <c r="BU40" s="47"/>
      <c r="BV40" s="47"/>
    </row>
    <row r="41" spans="1:74" s="3" customFormat="1" x14ac:dyDescent="0.2">
      <c r="A41" s="9"/>
      <c r="C41" s="34"/>
      <c r="D41" s="34"/>
      <c r="E41" s="12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12">
        <f>AR41+AU41+AX41</f>
        <v>0</v>
      </c>
      <c r="BB41" s="34"/>
      <c r="BC41" s="12">
        <f>P41+AB41+AN41+AZ41</f>
        <v>0</v>
      </c>
      <c r="BD41" s="12">
        <f>Q41+AC41+AO41+BA41</f>
        <v>0</v>
      </c>
      <c r="BE41" s="34"/>
      <c r="BF41" s="24"/>
      <c r="BG41" s="12"/>
      <c r="BH41" s="16"/>
      <c r="BI41" s="24"/>
      <c r="BJ41" s="16"/>
      <c r="BK41" s="16"/>
      <c r="BL41" s="16"/>
      <c r="BM41" s="16"/>
      <c r="BN41" s="16"/>
      <c r="BO41" s="16"/>
      <c r="BP41" s="34"/>
      <c r="BQ41" s="40">
        <f>13500*1.18</f>
        <v>15930</v>
      </c>
      <c r="BR41" s="34"/>
      <c r="BS41" s="41" t="e">
        <f>BQ41-BC41-#REF!-#REF!</f>
        <v>#REF!</v>
      </c>
      <c r="BU41" s="47"/>
      <c r="BV41" s="47"/>
    </row>
    <row r="42" spans="1:74" s="3" customFormat="1" x14ac:dyDescent="0.2">
      <c r="A42" s="8" t="s">
        <v>77</v>
      </c>
      <c r="C42" s="16"/>
      <c r="D42" s="16"/>
      <c r="E42" s="16"/>
      <c r="F42" s="16"/>
      <c r="G42" s="16">
        <f>SUM(G44:G45)</f>
        <v>0</v>
      </c>
      <c r="H42" s="16">
        <f>SUM(H43:H44)</f>
        <v>0</v>
      </c>
      <c r="I42" s="16"/>
      <c r="J42" s="16">
        <f>SUM(J44:J45)</f>
        <v>0</v>
      </c>
      <c r="K42" s="16">
        <f>SUM(K43:K44)</f>
        <v>0</v>
      </c>
      <c r="L42" s="16"/>
      <c r="M42" s="16">
        <f>SUM(M44:M45)</f>
        <v>0</v>
      </c>
      <c r="N42" s="16">
        <f>SUM(N43:N44)</f>
        <v>0</v>
      </c>
      <c r="O42" s="16"/>
      <c r="P42" s="16">
        <f>SUM(P44:P45)</f>
        <v>0</v>
      </c>
      <c r="Q42" s="16">
        <f>SUM(Q43:Q44)</f>
        <v>0</v>
      </c>
      <c r="R42" s="16"/>
      <c r="S42" s="16">
        <f>SUM(S44:S45)</f>
        <v>0</v>
      </c>
      <c r="T42" s="16">
        <f>SUM(T43:T44)</f>
        <v>0</v>
      </c>
      <c r="U42" s="16"/>
      <c r="V42" s="16">
        <f>SUM(V44:V45)</f>
        <v>0</v>
      </c>
      <c r="W42" s="16">
        <f>SUM(W43:W44)</f>
        <v>0</v>
      </c>
      <c r="X42" s="16"/>
      <c r="Y42" s="16">
        <f>SUM(Y44:Y45)</f>
        <v>0</v>
      </c>
      <c r="Z42" s="16">
        <f>SUM(Z43:Z44)</f>
        <v>0</v>
      </c>
      <c r="AA42" s="16"/>
      <c r="AB42" s="16">
        <f>SUM(AB44:AB45)</f>
        <v>0</v>
      </c>
      <c r="AC42" s="16">
        <f>SUM(AC43:AC44)</f>
        <v>0</v>
      </c>
      <c r="AD42" s="16"/>
      <c r="AE42" s="16">
        <f>SUM(AE44:AE45)</f>
        <v>0</v>
      </c>
      <c r="AF42" s="16">
        <f>SUM(AF43:AF44)</f>
        <v>0</v>
      </c>
      <c r="AG42" s="16"/>
      <c r="AH42" s="16">
        <f>SUM(AH44:AH45)</f>
        <v>7900</v>
      </c>
      <c r="AI42" s="16">
        <f>SUM(AI43:AI44)</f>
        <v>0</v>
      </c>
      <c r="AJ42" s="16"/>
      <c r="AK42" s="16">
        <f>SUM(AK44:AK45)</f>
        <v>0</v>
      </c>
      <c r="AL42" s="16">
        <f>SUM(AL43:AL44)</f>
        <v>0</v>
      </c>
      <c r="AM42" s="16"/>
      <c r="AN42" s="16">
        <f>SUM(AN44:AN45)</f>
        <v>7900</v>
      </c>
      <c r="AO42" s="16">
        <f>SUM(AO43:AO44)</f>
        <v>0</v>
      </c>
      <c r="AP42" s="16"/>
      <c r="AQ42" s="16">
        <f>SUM(AQ44:AQ45)</f>
        <v>0</v>
      </c>
      <c r="AR42" s="16">
        <f>SUM(AR43:AR44)</f>
        <v>0</v>
      </c>
      <c r="AS42" s="16"/>
      <c r="AT42" s="16">
        <f>SUM(AT44:AT45)</f>
        <v>0</v>
      </c>
      <c r="AU42" s="16">
        <f>SUM(AU43:AU44)</f>
        <v>0</v>
      </c>
      <c r="AV42" s="16"/>
      <c r="AW42" s="16">
        <f>SUM(AW44:AW45)</f>
        <v>0</v>
      </c>
      <c r="AX42" s="16">
        <f>SUM(AX43:AX44)</f>
        <v>0</v>
      </c>
      <c r="AY42" s="16"/>
      <c r="AZ42" s="16">
        <f>SUM(AZ44:AZ45)</f>
        <v>0</v>
      </c>
      <c r="BA42" s="16">
        <f>SUM(BA43:BA44)</f>
        <v>0</v>
      </c>
      <c r="BB42" s="16"/>
      <c r="BC42" s="16">
        <f>SUM(BC44:BC45)</f>
        <v>7900</v>
      </c>
      <c r="BD42" s="16">
        <f>SUM(BD43:BD44)</f>
        <v>0</v>
      </c>
      <c r="BE42" s="16"/>
      <c r="BF42" s="24"/>
      <c r="BG42" s="12"/>
      <c r="BH42" s="16"/>
      <c r="BI42" s="24"/>
      <c r="BJ42" s="16"/>
      <c r="BK42" s="16"/>
      <c r="BL42" s="16">
        <f>P42+AB42+AN42</f>
        <v>7900</v>
      </c>
      <c r="BM42" s="16">
        <f>Q42+AC42+AO42</f>
        <v>0</v>
      </c>
      <c r="BN42" s="16">
        <f>AZ42</f>
        <v>0</v>
      </c>
      <c r="BO42" s="16">
        <f>BA42</f>
        <v>0</v>
      </c>
      <c r="BP42" s="16"/>
      <c r="BQ42" s="16">
        <f>SUM(BQ43:BQ44)</f>
        <v>1156.3999999999999</v>
      </c>
      <c r="BR42" s="16"/>
      <c r="BS42" s="16">
        <f>SUM(BS43:BS44)</f>
        <v>-6743.6</v>
      </c>
      <c r="BU42" s="47"/>
      <c r="BV42" s="47"/>
    </row>
    <row r="43" spans="1:74" s="3" customFormat="1" x14ac:dyDescent="0.2">
      <c r="A43" s="26" t="s">
        <v>29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24"/>
      <c r="BG43" s="12"/>
      <c r="BH43" s="16"/>
      <c r="BI43" s="24"/>
      <c r="BJ43" s="16"/>
      <c r="BK43" s="16"/>
      <c r="BL43" s="16">
        <f>P43+AB43+AN43</f>
        <v>0</v>
      </c>
      <c r="BM43" s="16">
        <f>Q43+AC43+AO43</f>
        <v>0</v>
      </c>
      <c r="BN43" s="16">
        <f>AZ43</f>
        <v>0</v>
      </c>
      <c r="BO43" s="16">
        <f>BA43</f>
        <v>0</v>
      </c>
      <c r="BP43" s="16"/>
      <c r="BQ43" s="40"/>
      <c r="BR43" s="16"/>
      <c r="BS43" s="40"/>
      <c r="BU43" s="47"/>
      <c r="BV43" s="47"/>
    </row>
    <row r="44" spans="1:74" s="36" customFormat="1" x14ac:dyDescent="0.2">
      <c r="A44" s="25" t="s">
        <v>85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>
        <f>G44+J44+M44</f>
        <v>0</v>
      </c>
      <c r="Q44" s="34">
        <f>H44+K44+N44</f>
        <v>0</v>
      </c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>
        <f>S44+V44+Y44</f>
        <v>0</v>
      </c>
      <c r="AC44" s="34">
        <f>T44+W44+Z44</f>
        <v>0</v>
      </c>
      <c r="AD44" s="34"/>
      <c r="AE44" s="34"/>
      <c r="AF44" s="34"/>
      <c r="AG44" s="34"/>
      <c r="AH44" s="34">
        <v>7900</v>
      </c>
      <c r="AI44" s="34"/>
      <c r="AJ44" s="34"/>
      <c r="AK44" s="34"/>
      <c r="AL44" s="34"/>
      <c r="AM44" s="34"/>
      <c r="AN44" s="34">
        <f>AE44+AH44+AK44</f>
        <v>7900</v>
      </c>
      <c r="AO44" s="34">
        <f>AF44+AI44+AL44</f>
        <v>0</v>
      </c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>
        <f>AQ44+AT44+AW44</f>
        <v>0</v>
      </c>
      <c r="BA44" s="34">
        <f>AR44+AU44+AX44</f>
        <v>0</v>
      </c>
      <c r="BB44" s="34"/>
      <c r="BC44" s="34">
        <f>P44+AB44+AN44+AZ44</f>
        <v>7900</v>
      </c>
      <c r="BD44" s="34">
        <f>Q44+AC44+AO44+BA44</f>
        <v>0</v>
      </c>
      <c r="BE44" s="34"/>
      <c r="BF44" s="24" t="s">
        <v>73</v>
      </c>
      <c r="BG44" s="12"/>
      <c r="BH44" s="34"/>
      <c r="BI44" s="37"/>
      <c r="BJ44" s="34"/>
      <c r="BK44" s="34"/>
      <c r="BL44" s="34"/>
      <c r="BM44" s="34"/>
      <c r="BN44" s="34"/>
      <c r="BO44" s="34"/>
      <c r="BP44" s="34"/>
      <c r="BQ44" s="40">
        <f>980*1.18</f>
        <v>1156.3999999999999</v>
      </c>
      <c r="BR44" s="34"/>
      <c r="BS44" s="41">
        <f>BQ44-BC44</f>
        <v>-6743.6</v>
      </c>
      <c r="BU44" s="47"/>
      <c r="BV44" s="47"/>
    </row>
    <row r="45" spans="1:74" s="11" customFormat="1" x14ac:dyDescent="0.2">
      <c r="A45" s="25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24"/>
      <c r="BG45" s="12"/>
      <c r="BH45" s="12"/>
      <c r="BJ45" s="12"/>
      <c r="BK45" s="12"/>
      <c r="BL45" s="12"/>
      <c r="BM45" s="12"/>
      <c r="BN45" s="12"/>
      <c r="BO45" s="12"/>
      <c r="BP45" s="12"/>
      <c r="BQ45" s="37"/>
      <c r="BR45" s="12"/>
      <c r="BS45" s="37"/>
      <c r="BU45" s="47"/>
      <c r="BV45" s="47"/>
    </row>
    <row r="46" spans="1:74" s="3" customFormat="1" x14ac:dyDescent="0.2">
      <c r="A46" s="8" t="s">
        <v>8</v>
      </c>
      <c r="C46" s="16"/>
      <c r="D46" s="16"/>
      <c r="E46" s="16"/>
      <c r="F46" s="16"/>
      <c r="G46" s="16">
        <f>SUM(G48:G56)</f>
        <v>0</v>
      </c>
      <c r="H46" s="16">
        <f>SUM(H48:H92)</f>
        <v>0</v>
      </c>
      <c r="I46" s="16"/>
      <c r="J46" s="16">
        <f>SUM(J48:J56)</f>
        <v>0</v>
      </c>
      <c r="K46" s="16">
        <f>SUM(K48:K92)</f>
        <v>0</v>
      </c>
      <c r="L46" s="16"/>
      <c r="M46" s="16">
        <f>SUM(M48:M56)</f>
        <v>360</v>
      </c>
      <c r="N46" s="16">
        <f>SUM(N48:N92)</f>
        <v>0</v>
      </c>
      <c r="O46" s="16"/>
      <c r="P46" s="16">
        <f>SUM(P48:P56)</f>
        <v>360</v>
      </c>
      <c r="Q46" s="16">
        <f>SUM(Q48:Q92)</f>
        <v>0</v>
      </c>
      <c r="R46" s="16"/>
      <c r="S46" s="16">
        <f>SUM(S48:S56)</f>
        <v>3227.5423728813557</v>
      </c>
      <c r="T46" s="16">
        <f>SUM(T48:T92)</f>
        <v>0</v>
      </c>
      <c r="U46" s="16"/>
      <c r="V46" s="16">
        <f>SUM(V48:V56)</f>
        <v>750</v>
      </c>
      <c r="W46" s="16">
        <f>SUM(W48:W92)</f>
        <v>0</v>
      </c>
      <c r="X46" s="16"/>
      <c r="Y46" s="16">
        <f>SUM(Y48:Y56)</f>
        <v>1840</v>
      </c>
      <c r="Z46" s="16">
        <f>SUM(Z48:Z92)</f>
        <v>0</v>
      </c>
      <c r="AA46" s="16"/>
      <c r="AB46" s="16">
        <f>SUM(AB48:AB56)</f>
        <v>5817.5423728813557</v>
      </c>
      <c r="AC46" s="16">
        <f>SUM(AC48:AC92)</f>
        <v>0</v>
      </c>
      <c r="AD46" s="16"/>
      <c r="AE46" s="16">
        <f>SUM(AE48:AE56)</f>
        <v>0</v>
      </c>
      <c r="AF46" s="16">
        <f>SUM(AF48:AF92)</f>
        <v>0</v>
      </c>
      <c r="AG46" s="16"/>
      <c r="AH46" s="16">
        <f>SUM(AH48:AH56)</f>
        <v>0</v>
      </c>
      <c r="AI46" s="16">
        <f>SUM(AI48:AI92)</f>
        <v>0</v>
      </c>
      <c r="AJ46" s="16"/>
      <c r="AK46" s="16">
        <f>SUM(AK48:AK56)</f>
        <v>0</v>
      </c>
      <c r="AL46" s="16">
        <f>SUM(AL48:AL92)</f>
        <v>0</v>
      </c>
      <c r="AM46" s="16"/>
      <c r="AN46" s="16">
        <f>SUM(AN48:AN56)</f>
        <v>0</v>
      </c>
      <c r="AO46" s="16">
        <f>SUM(AO48:AO92)</f>
        <v>0</v>
      </c>
      <c r="AP46" s="16"/>
      <c r="AQ46" s="16">
        <f>SUM(AQ48:AQ56)</f>
        <v>0</v>
      </c>
      <c r="AR46" s="16">
        <f>SUM(AR48:AR92)</f>
        <v>0</v>
      </c>
      <c r="AS46" s="16"/>
      <c r="AT46" s="16">
        <f>SUM(AT48:AT56)</f>
        <v>0</v>
      </c>
      <c r="AU46" s="16">
        <f>SUM(AU48:AU92)</f>
        <v>0</v>
      </c>
      <c r="AV46" s="16"/>
      <c r="AW46" s="16">
        <f>SUM(AW48:AW56)</f>
        <v>0</v>
      </c>
      <c r="AX46" s="16">
        <f>SUM(AX48:AX92)</f>
        <v>0</v>
      </c>
      <c r="AY46" s="16"/>
      <c r="AZ46" s="16">
        <f>SUM(AZ48:AZ56)</f>
        <v>0</v>
      </c>
      <c r="BA46" s="16">
        <f>SUM(BA48:BA92)</f>
        <v>0</v>
      </c>
      <c r="BB46" s="16"/>
      <c r="BC46" s="16">
        <f>SUM(BC48:BC56)</f>
        <v>6177.5423728813557</v>
      </c>
      <c r="BD46" s="16">
        <f>SUM(BD48:BD92)</f>
        <v>0</v>
      </c>
      <c r="BE46" s="16"/>
      <c r="BF46" s="23"/>
      <c r="BG46" s="12"/>
      <c r="BH46" s="16"/>
      <c r="BI46" s="23"/>
      <c r="BJ46" s="16"/>
      <c r="BK46" s="16"/>
      <c r="BL46" s="16">
        <f t="shared" ref="BL46:BM48" si="9">P46+AB46+AN46</f>
        <v>6177.5423728813557</v>
      </c>
      <c r="BM46" s="16">
        <f t="shared" si="9"/>
        <v>0</v>
      </c>
      <c r="BN46" s="16">
        <f t="shared" ref="BN46:BO48" si="10">AZ46</f>
        <v>0</v>
      </c>
      <c r="BO46" s="16">
        <f t="shared" si="10"/>
        <v>0</v>
      </c>
      <c r="BP46" s="16"/>
      <c r="BQ46" s="16">
        <f>SUM(BQ48:BQ92)</f>
        <v>2312.7999999999997</v>
      </c>
      <c r="BR46" s="16"/>
      <c r="BS46" s="16">
        <f>SUM(BS48:BS92)</f>
        <v>-1367.2000000000003</v>
      </c>
      <c r="BU46" s="47"/>
      <c r="BV46" s="47"/>
    </row>
    <row r="47" spans="1:74" s="3" customFormat="1" x14ac:dyDescent="0.2">
      <c r="A47" s="26" t="s">
        <v>29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23"/>
      <c r="BG47" s="12"/>
      <c r="BH47" s="16"/>
      <c r="BI47" s="23"/>
      <c r="BJ47" s="16"/>
      <c r="BK47" s="16"/>
      <c r="BL47" s="16">
        <f t="shared" si="9"/>
        <v>0</v>
      </c>
      <c r="BM47" s="16">
        <f t="shared" si="9"/>
        <v>0</v>
      </c>
      <c r="BN47" s="16">
        <f t="shared" si="10"/>
        <v>0</v>
      </c>
      <c r="BO47" s="16">
        <f t="shared" si="10"/>
        <v>0</v>
      </c>
      <c r="BP47" s="16"/>
      <c r="BQ47" s="40"/>
      <c r="BR47" s="16"/>
      <c r="BS47" s="40"/>
      <c r="BU47" s="47"/>
      <c r="BV47" s="47"/>
    </row>
    <row r="48" spans="1:74" s="4" customFormat="1" x14ac:dyDescent="0.2">
      <c r="A48" s="25" t="s">
        <v>74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34">
        <f>G48+J48+M48</f>
        <v>0</v>
      </c>
      <c r="Q48" s="34">
        <f>H48+K48+N48</f>
        <v>0</v>
      </c>
      <c r="R48" s="12"/>
      <c r="S48" s="12"/>
      <c r="T48" s="12"/>
      <c r="U48" s="12"/>
      <c r="V48" s="12"/>
      <c r="W48" s="12"/>
      <c r="X48" s="12"/>
      <c r="Y48" s="12">
        <v>1450</v>
      </c>
      <c r="Z48" s="12"/>
      <c r="AA48" s="12"/>
      <c r="AB48" s="34">
        <f>S48+V48+Y48</f>
        <v>1450</v>
      </c>
      <c r="AC48" s="34">
        <f>T48+W48+Z48</f>
        <v>0</v>
      </c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34">
        <f>AE48+AH48+AK48</f>
        <v>0</v>
      </c>
      <c r="AO48" s="34">
        <f>AF48+AI48+AL48</f>
        <v>0</v>
      </c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34">
        <f t="shared" ref="AZ48:BA50" si="11">AQ48+AT48+AW48</f>
        <v>0</v>
      </c>
      <c r="BA48" s="34">
        <f t="shared" si="11"/>
        <v>0</v>
      </c>
      <c r="BB48" s="12"/>
      <c r="BC48" s="12">
        <f>P48+AB48+AN48+AZ48</f>
        <v>1450</v>
      </c>
      <c r="BD48" s="12">
        <f>Q48+AC48+AO48+BA48</f>
        <v>0</v>
      </c>
      <c r="BE48" s="12"/>
      <c r="BF48" s="24" t="s">
        <v>73</v>
      </c>
      <c r="BG48" s="12"/>
      <c r="BH48" s="12"/>
      <c r="BI48" s="11"/>
      <c r="BJ48" s="12"/>
      <c r="BK48" s="12"/>
      <c r="BL48" s="12">
        <f t="shared" si="9"/>
        <v>1450</v>
      </c>
      <c r="BM48" s="12">
        <f t="shared" si="9"/>
        <v>0</v>
      </c>
      <c r="BN48" s="42">
        <f t="shared" si="10"/>
        <v>0</v>
      </c>
      <c r="BO48" s="42">
        <f t="shared" si="10"/>
        <v>0</v>
      </c>
      <c r="BP48" s="12"/>
      <c r="BQ48" s="40"/>
      <c r="BR48" s="12"/>
      <c r="BS48" s="40"/>
      <c r="BU48" s="47"/>
      <c r="BV48" s="47"/>
    </row>
    <row r="49" spans="1:74" s="4" customFormat="1" x14ac:dyDescent="0.2">
      <c r="A49" s="25" t="s">
        <v>75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34">
        <f>G49+J49+M49</f>
        <v>0</v>
      </c>
      <c r="Q49" s="34"/>
      <c r="R49" s="12"/>
      <c r="S49" s="12">
        <v>1045</v>
      </c>
      <c r="T49" s="12"/>
      <c r="U49" s="12"/>
      <c r="V49" s="12"/>
      <c r="W49" s="12"/>
      <c r="X49" s="12"/>
      <c r="Y49" s="12"/>
      <c r="Z49" s="12"/>
      <c r="AA49" s="12"/>
      <c r="AB49" s="34">
        <f>S49+V49+Y49</f>
        <v>1045</v>
      </c>
      <c r="AC49" s="34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34">
        <f>AE49+AH49+AK49</f>
        <v>0</v>
      </c>
      <c r="AO49" s="34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34">
        <f t="shared" si="11"/>
        <v>0</v>
      </c>
      <c r="BA49" s="34">
        <f t="shared" si="11"/>
        <v>0</v>
      </c>
      <c r="BB49" s="12"/>
      <c r="BC49" s="12">
        <f>P49+AB49+AN49+AZ49</f>
        <v>1045</v>
      </c>
      <c r="BD49" s="12"/>
      <c r="BE49" s="12"/>
      <c r="BF49" s="24" t="s">
        <v>73</v>
      </c>
      <c r="BG49" s="12"/>
      <c r="BH49" s="12"/>
      <c r="BI49" s="11"/>
      <c r="BJ49" s="12"/>
      <c r="BK49" s="12"/>
      <c r="BL49" s="12"/>
      <c r="BM49" s="12"/>
      <c r="BN49" s="42"/>
      <c r="BO49" s="42"/>
      <c r="BP49" s="12"/>
      <c r="BQ49" s="40"/>
      <c r="BR49" s="12"/>
      <c r="BS49" s="40"/>
      <c r="BU49" s="47"/>
      <c r="BV49" s="47"/>
    </row>
    <row r="50" spans="1:74" s="4" customFormat="1" x14ac:dyDescent="0.2">
      <c r="A50" s="25" t="s">
        <v>83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34">
        <f>G50+J50+M50</f>
        <v>0</v>
      </c>
      <c r="Q50" s="34"/>
      <c r="R50" s="12"/>
      <c r="S50" s="12">
        <v>960</v>
      </c>
      <c r="T50" s="12"/>
      <c r="U50" s="12"/>
      <c r="V50" s="12"/>
      <c r="W50" s="12"/>
      <c r="X50" s="12"/>
      <c r="Y50" s="12"/>
      <c r="Z50" s="12"/>
      <c r="AA50" s="12"/>
      <c r="AB50" s="34">
        <f>S50+V50+Y50</f>
        <v>960</v>
      </c>
      <c r="AC50" s="34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34">
        <f>AE50+AH50+AK50</f>
        <v>0</v>
      </c>
      <c r="AO50" s="34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34">
        <f t="shared" si="11"/>
        <v>0</v>
      </c>
      <c r="BA50" s="34">
        <f t="shared" si="11"/>
        <v>0</v>
      </c>
      <c r="BB50" s="12"/>
      <c r="BC50" s="12">
        <f>P50+AB50+AN50+AZ50</f>
        <v>960</v>
      </c>
      <c r="BD50" s="12"/>
      <c r="BE50" s="12"/>
      <c r="BF50" s="24" t="s">
        <v>73</v>
      </c>
      <c r="BG50" s="12"/>
      <c r="BH50" s="12"/>
      <c r="BI50" s="11"/>
      <c r="BJ50" s="12"/>
      <c r="BK50" s="12"/>
      <c r="BL50" s="12"/>
      <c r="BM50" s="12"/>
      <c r="BN50" s="42"/>
      <c r="BO50" s="42"/>
      <c r="BP50" s="12"/>
      <c r="BQ50" s="40"/>
      <c r="BR50" s="12"/>
      <c r="BS50" s="40"/>
      <c r="BU50" s="47"/>
      <c r="BV50" s="47"/>
    </row>
    <row r="51" spans="1:74" s="4" customFormat="1" x14ac:dyDescent="0.2">
      <c r="A51" s="25" t="s">
        <v>76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34">
        <f>G51+J51+M51</f>
        <v>0</v>
      </c>
      <c r="Q51" s="34"/>
      <c r="R51" s="12"/>
      <c r="S51" s="12"/>
      <c r="T51" s="12"/>
      <c r="U51" s="12"/>
      <c r="V51" s="12">
        <v>750</v>
      </c>
      <c r="W51" s="12"/>
      <c r="X51" s="12"/>
      <c r="Y51" s="12"/>
      <c r="Z51" s="12"/>
      <c r="AA51" s="12"/>
      <c r="AB51" s="34">
        <f>S51+V51+Y51</f>
        <v>750</v>
      </c>
      <c r="AC51" s="34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34">
        <f>AE51+AH51+AK51</f>
        <v>0</v>
      </c>
      <c r="AO51" s="34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34">
        <f>AQ51+AT51+AW51</f>
        <v>0</v>
      </c>
      <c r="BA51" s="34"/>
      <c r="BB51" s="12"/>
      <c r="BC51" s="12">
        <f>P51+AB51+AN51+AZ51</f>
        <v>750</v>
      </c>
      <c r="BD51" s="12"/>
      <c r="BE51" s="12"/>
      <c r="BF51" s="24" t="s">
        <v>73</v>
      </c>
      <c r="BG51" s="12"/>
      <c r="BH51" s="12"/>
      <c r="BI51" s="11"/>
      <c r="BJ51" s="12"/>
      <c r="BK51" s="12"/>
      <c r="BL51" s="12"/>
      <c r="BM51" s="12"/>
      <c r="BN51" s="42"/>
      <c r="BO51" s="42"/>
      <c r="BP51" s="12"/>
      <c r="BQ51" s="40"/>
      <c r="BR51" s="12"/>
      <c r="BS51" s="40"/>
      <c r="BU51" s="47"/>
      <c r="BV51" s="47"/>
    </row>
    <row r="52" spans="1:74" s="4" customFormat="1" x14ac:dyDescent="0.2">
      <c r="A52" s="25" t="s">
        <v>88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34">
        <f>G52+J52+M52</f>
        <v>0</v>
      </c>
      <c r="Q52" s="34"/>
      <c r="R52" s="12"/>
      <c r="S52" s="12"/>
      <c r="T52" s="12"/>
      <c r="U52" s="12"/>
      <c r="V52" s="12"/>
      <c r="W52" s="12"/>
      <c r="X52" s="12"/>
      <c r="Y52" s="12">
        <v>390</v>
      </c>
      <c r="Z52" s="12"/>
      <c r="AA52" s="12"/>
      <c r="AB52" s="34">
        <f>S52+V52+Y52</f>
        <v>390</v>
      </c>
      <c r="AC52" s="34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34">
        <f>AE52+AH52+AK52</f>
        <v>0</v>
      </c>
      <c r="AO52" s="34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34">
        <f>AQ52+AT52+AW52</f>
        <v>0</v>
      </c>
      <c r="BA52" s="34"/>
      <c r="BB52" s="12"/>
      <c r="BC52" s="12">
        <f>P52+AB52+AN52+AZ52</f>
        <v>390</v>
      </c>
      <c r="BD52" s="12"/>
      <c r="BE52" s="12"/>
      <c r="BF52" s="24" t="s">
        <v>73</v>
      </c>
      <c r="BG52" s="12"/>
      <c r="BH52" s="12"/>
      <c r="BI52" s="11"/>
      <c r="BJ52" s="12"/>
      <c r="BK52" s="12"/>
      <c r="BL52" s="12"/>
      <c r="BM52" s="12"/>
      <c r="BN52" s="42"/>
      <c r="BO52" s="42"/>
      <c r="BP52" s="12"/>
      <c r="BQ52" s="40"/>
      <c r="BR52" s="12"/>
      <c r="BS52" s="40"/>
      <c r="BU52" s="47"/>
      <c r="BV52" s="47"/>
    </row>
    <row r="53" spans="1:74" s="4" customFormat="1" ht="25.5" x14ac:dyDescent="0.2">
      <c r="A53" s="25" t="s">
        <v>89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>
        <v>360</v>
      </c>
      <c r="N53" s="12"/>
      <c r="O53" s="12"/>
      <c r="P53" s="34">
        <f>G53+J53+M53</f>
        <v>360</v>
      </c>
      <c r="Q53" s="34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34">
        <f>S53+V53+Y53</f>
        <v>0</v>
      </c>
      <c r="AC53" s="34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34">
        <f>AE53+AH53+AK53</f>
        <v>0</v>
      </c>
      <c r="AO53" s="34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34">
        <f>AQ53+AT53+AW53</f>
        <v>0</v>
      </c>
      <c r="BA53" s="34"/>
      <c r="BB53" s="12"/>
      <c r="BC53" s="12">
        <f>P53+AB53+AN53+AZ53</f>
        <v>360</v>
      </c>
      <c r="BD53" s="12"/>
      <c r="BE53" s="12"/>
      <c r="BF53" s="24" t="s">
        <v>73</v>
      </c>
      <c r="BG53" s="12"/>
      <c r="BH53" s="12"/>
      <c r="BI53" s="11"/>
      <c r="BJ53" s="12"/>
      <c r="BK53" s="12"/>
      <c r="BL53" s="12"/>
      <c r="BM53" s="12"/>
      <c r="BN53" s="42"/>
      <c r="BO53" s="42"/>
      <c r="BP53" s="12"/>
      <c r="BQ53" s="40"/>
      <c r="BR53" s="12"/>
      <c r="BS53" s="40"/>
      <c r="BU53" s="47"/>
      <c r="BV53" s="47"/>
    </row>
    <row r="54" spans="1:74" s="4" customFormat="1" x14ac:dyDescent="0.2">
      <c r="A54" s="25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34"/>
      <c r="Q54" s="34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34"/>
      <c r="AC54" s="34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34"/>
      <c r="AO54" s="34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34"/>
      <c r="BA54" s="34"/>
      <c r="BB54" s="12"/>
      <c r="BC54" s="12"/>
      <c r="BD54" s="12"/>
      <c r="BE54" s="12"/>
      <c r="BF54" s="24"/>
      <c r="BG54" s="12"/>
      <c r="BH54" s="12"/>
      <c r="BI54" s="11"/>
      <c r="BJ54" s="12"/>
      <c r="BK54" s="12"/>
      <c r="BL54" s="12"/>
      <c r="BM54" s="12"/>
      <c r="BN54" s="42"/>
      <c r="BO54" s="42"/>
      <c r="BP54" s="12"/>
      <c r="BQ54" s="40"/>
      <c r="BR54" s="12"/>
      <c r="BS54" s="40"/>
      <c r="BU54" s="47"/>
      <c r="BV54" s="47"/>
    </row>
    <row r="55" spans="1:74" s="4" customFormat="1" x14ac:dyDescent="0.2">
      <c r="A55" s="26" t="s">
        <v>97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34"/>
      <c r="Q55" s="34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34"/>
      <c r="AC55" s="34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34"/>
      <c r="AO55" s="34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34"/>
      <c r="BA55" s="34"/>
      <c r="BB55" s="12"/>
      <c r="BC55" s="12"/>
      <c r="BD55" s="12"/>
      <c r="BE55" s="12"/>
      <c r="BF55" s="24"/>
      <c r="BG55" s="12"/>
      <c r="BH55" s="12"/>
      <c r="BI55" s="11"/>
      <c r="BJ55" s="12"/>
      <c r="BK55" s="12"/>
      <c r="BL55" s="12"/>
      <c r="BM55" s="12"/>
      <c r="BN55" s="42"/>
      <c r="BO55" s="42"/>
      <c r="BP55" s="12"/>
      <c r="BQ55" s="40"/>
      <c r="BR55" s="12"/>
      <c r="BS55" s="40"/>
      <c r="BU55" s="47"/>
      <c r="BV55" s="47"/>
    </row>
    <row r="56" spans="1:74" s="4" customFormat="1" x14ac:dyDescent="0.2">
      <c r="A56" s="25" t="s">
        <v>99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34">
        <f>G56+J56+M56</f>
        <v>0</v>
      </c>
      <c r="Q56" s="34"/>
      <c r="R56" s="12"/>
      <c r="S56" s="12">
        <v>1222.542372881356</v>
      </c>
      <c r="T56" s="12"/>
      <c r="U56" s="12"/>
      <c r="V56" s="12"/>
      <c r="W56" s="12"/>
      <c r="X56" s="12"/>
      <c r="Y56" s="12"/>
      <c r="Z56" s="12"/>
      <c r="AA56" s="12"/>
      <c r="AB56" s="34">
        <f>S56+V56+Y56</f>
        <v>1222.542372881356</v>
      </c>
      <c r="AC56" s="34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34">
        <f>AE56+AH56+AK56</f>
        <v>0</v>
      </c>
      <c r="AO56" s="34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34">
        <f>AQ56+AT56+AW56</f>
        <v>0</v>
      </c>
      <c r="BA56" s="34"/>
      <c r="BB56" s="12"/>
      <c r="BC56" s="12">
        <f>P56+AB56+AN56+AZ56</f>
        <v>1222.542372881356</v>
      </c>
      <c r="BD56" s="12"/>
      <c r="BE56" s="12"/>
      <c r="BF56" s="24" t="s">
        <v>73</v>
      </c>
      <c r="BG56" s="12"/>
      <c r="BH56" s="12"/>
      <c r="BI56" s="11"/>
      <c r="BJ56" s="12"/>
      <c r="BK56" s="12"/>
      <c r="BL56" s="12"/>
      <c r="BM56" s="12"/>
      <c r="BN56" s="42"/>
      <c r="BO56" s="42"/>
      <c r="BP56" s="12"/>
      <c r="BQ56" s="40"/>
      <c r="BR56" s="12"/>
      <c r="BS56" s="40"/>
      <c r="BU56" s="47"/>
      <c r="BV56" s="47"/>
    </row>
    <row r="57" spans="1:74" s="4" customFormat="1" x14ac:dyDescent="0.2">
      <c r="A57" s="25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34"/>
      <c r="Q57" s="34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34"/>
      <c r="AC57" s="34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34"/>
      <c r="AO57" s="34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34"/>
      <c r="BA57" s="34"/>
      <c r="BB57" s="12"/>
      <c r="BC57" s="12"/>
      <c r="BD57" s="12"/>
      <c r="BE57" s="12"/>
      <c r="BF57" s="24"/>
      <c r="BG57" s="12"/>
      <c r="BH57" s="12"/>
      <c r="BI57" s="11"/>
      <c r="BJ57" s="12"/>
      <c r="BK57" s="12"/>
      <c r="BL57" s="12"/>
      <c r="BM57" s="12"/>
      <c r="BN57" s="42"/>
      <c r="BO57" s="42"/>
      <c r="BP57" s="12"/>
      <c r="BQ57" s="40"/>
      <c r="BR57" s="12"/>
      <c r="BS57" s="40"/>
      <c r="BU57" s="47"/>
      <c r="BV57" s="47"/>
    </row>
    <row r="58" spans="1:74" s="3" customFormat="1" hidden="1" x14ac:dyDescent="0.2">
      <c r="A58" s="43" t="s">
        <v>15</v>
      </c>
      <c r="C58" s="16"/>
      <c r="D58" s="16"/>
      <c r="E58" s="16"/>
      <c r="F58" s="16"/>
      <c r="G58" s="16">
        <f>SUM(G60:G61)</f>
        <v>0</v>
      </c>
      <c r="H58" s="16">
        <f>SUM(H60:H63)</f>
        <v>0</v>
      </c>
      <c r="I58" s="16"/>
      <c r="J58" s="16">
        <f>SUM(J60:J61)</f>
        <v>0</v>
      </c>
      <c r="K58" s="16">
        <f>SUM(K60:K63)</f>
        <v>0</v>
      </c>
      <c r="L58" s="16"/>
      <c r="M58" s="16">
        <f>SUM(M60:M61)</f>
        <v>0</v>
      </c>
      <c r="N58" s="16">
        <f>SUM(N60:N63)</f>
        <v>0</v>
      </c>
      <c r="O58" s="16"/>
      <c r="P58" s="16">
        <f>SUM(P60:P61)</f>
        <v>0</v>
      </c>
      <c r="Q58" s="16">
        <f>SUM(Q60:Q63)</f>
        <v>0</v>
      </c>
      <c r="R58" s="16"/>
      <c r="S58" s="16">
        <f>SUM(S60:S61)</f>
        <v>0</v>
      </c>
      <c r="T58" s="16">
        <f>SUM(T60:T63)</f>
        <v>0</v>
      </c>
      <c r="U58" s="16"/>
      <c r="V58" s="16">
        <f>SUM(V60:V61)</f>
        <v>0</v>
      </c>
      <c r="W58" s="16">
        <f>SUM(W60:W63)</f>
        <v>0</v>
      </c>
      <c r="X58" s="16"/>
      <c r="Y58" s="16">
        <f>SUM(Y60:Y61)</f>
        <v>0</v>
      </c>
      <c r="Z58" s="16">
        <f>SUM(Z60:Z63)</f>
        <v>0</v>
      </c>
      <c r="AA58" s="16"/>
      <c r="AB58" s="16">
        <f>SUM(AB60:AB61)</f>
        <v>0</v>
      </c>
      <c r="AC58" s="16">
        <f>SUM(AC60:AC63)</f>
        <v>0</v>
      </c>
      <c r="AD58" s="16"/>
      <c r="AE58" s="16">
        <f>SUM(AE60:AE61)</f>
        <v>0</v>
      </c>
      <c r="AF58" s="16">
        <f>SUM(AF60:AF63)</f>
        <v>0</v>
      </c>
      <c r="AG58" s="16"/>
      <c r="AH58" s="16">
        <f>SUM(AH60:AH61)</f>
        <v>0</v>
      </c>
      <c r="AI58" s="16">
        <f>SUM(AI60:AI63)</f>
        <v>0</v>
      </c>
      <c r="AJ58" s="16"/>
      <c r="AK58" s="16">
        <f>SUM(AK60:AK61)</f>
        <v>0</v>
      </c>
      <c r="AL58" s="16">
        <f>SUM(AL60:AL63)</f>
        <v>0</v>
      </c>
      <c r="AM58" s="16"/>
      <c r="AN58" s="16">
        <f>SUM(AN60:AN61)</f>
        <v>0</v>
      </c>
      <c r="AO58" s="16">
        <f>SUM(AO60:AO63)</f>
        <v>0</v>
      </c>
      <c r="AP58" s="16"/>
      <c r="AQ58" s="16">
        <f>SUM(AQ60:AQ61)</f>
        <v>0</v>
      </c>
      <c r="AR58" s="16">
        <f>SUM(AR60:AR63)</f>
        <v>0</v>
      </c>
      <c r="AS58" s="16"/>
      <c r="AT58" s="16">
        <f>SUM(AT60:AT61)</f>
        <v>0</v>
      </c>
      <c r="AU58" s="16">
        <f>SUM(AU60:AU63)</f>
        <v>0</v>
      </c>
      <c r="AV58" s="16"/>
      <c r="AW58" s="16">
        <f>SUM(AW60:AW61)</f>
        <v>0</v>
      </c>
      <c r="AX58" s="16">
        <f>SUM(AX60:AX63)</f>
        <v>0</v>
      </c>
      <c r="AY58" s="16"/>
      <c r="AZ58" s="16">
        <f>SUM(AZ60:AZ61)</f>
        <v>0</v>
      </c>
      <c r="BA58" s="16">
        <f>SUM(BA60:BA63)</f>
        <v>0</v>
      </c>
      <c r="BB58" s="16"/>
      <c r="BC58" s="16">
        <f>SUM(BC60:BC61)</f>
        <v>0</v>
      </c>
      <c r="BD58" s="16">
        <f>SUM(BD60:BD63)</f>
        <v>0</v>
      </c>
      <c r="BE58" s="16"/>
      <c r="BF58" s="24"/>
      <c r="BG58" s="12"/>
      <c r="BH58" s="16"/>
      <c r="BI58" s="24"/>
      <c r="BJ58" s="16"/>
      <c r="BK58" s="16"/>
      <c r="BL58" s="16">
        <f t="shared" ref="BL58:BM60" si="12">P58+AB58+AN58</f>
        <v>0</v>
      </c>
      <c r="BM58" s="16">
        <f t="shared" si="12"/>
        <v>0</v>
      </c>
      <c r="BN58" s="16">
        <f t="shared" ref="BN58:BO60" si="13">AZ58</f>
        <v>0</v>
      </c>
      <c r="BO58" s="16">
        <f t="shared" si="13"/>
        <v>0</v>
      </c>
      <c r="BP58" s="16"/>
      <c r="BQ58" s="16"/>
      <c r="BR58" s="16"/>
      <c r="BS58" s="16"/>
      <c r="BU58" s="47"/>
      <c r="BV58" s="47"/>
    </row>
    <row r="59" spans="1:74" s="3" customFormat="1" hidden="1" x14ac:dyDescent="0.2">
      <c r="A59" s="26" t="s">
        <v>29</v>
      </c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23"/>
      <c r="BG59" s="12"/>
      <c r="BH59" s="16"/>
      <c r="BI59" s="23"/>
      <c r="BJ59" s="16"/>
      <c r="BK59" s="16"/>
      <c r="BL59" s="16">
        <f t="shared" si="12"/>
        <v>0</v>
      </c>
      <c r="BM59" s="16">
        <f t="shared" si="12"/>
        <v>0</v>
      </c>
      <c r="BN59" s="16">
        <f t="shared" si="13"/>
        <v>0</v>
      </c>
      <c r="BO59" s="16">
        <f t="shared" si="13"/>
        <v>0</v>
      </c>
      <c r="BP59" s="16"/>
      <c r="BQ59" s="40"/>
      <c r="BR59" s="16"/>
      <c r="BS59" s="40"/>
      <c r="BU59" s="47"/>
      <c r="BV59" s="47"/>
    </row>
    <row r="60" spans="1:74" s="4" customFormat="1" hidden="1" x14ac:dyDescent="0.2">
      <c r="A60" s="25" t="s">
        <v>68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34">
        <f>G60+J60+M60</f>
        <v>0</v>
      </c>
      <c r="Q60" s="34">
        <f>H60+K60+N60</f>
        <v>0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34">
        <f>S60+V60+Y60</f>
        <v>0</v>
      </c>
      <c r="AC60" s="34">
        <f>T60+W60+Z60</f>
        <v>0</v>
      </c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34">
        <f>AE60+AH60+AK60</f>
        <v>0</v>
      </c>
      <c r="AO60" s="34">
        <f>AF60+AI60+AL60</f>
        <v>0</v>
      </c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34">
        <f>AQ60+AT60+AW60</f>
        <v>0</v>
      </c>
      <c r="BA60" s="34">
        <f>AR60+AU60+AX60</f>
        <v>0</v>
      </c>
      <c r="BB60" s="12"/>
      <c r="BC60" s="12">
        <f>P60+AB60+AN60+AZ60</f>
        <v>0</v>
      </c>
      <c r="BD60" s="12">
        <f>Q60+AC60+AO60+BA60</f>
        <v>0</v>
      </c>
      <c r="BE60" s="12"/>
      <c r="BF60" s="24" t="s">
        <v>73</v>
      </c>
      <c r="BG60" s="12"/>
      <c r="BH60" s="12"/>
      <c r="BI60" s="12"/>
      <c r="BJ60" s="12"/>
      <c r="BK60" s="12"/>
      <c r="BL60" s="12">
        <f t="shared" si="12"/>
        <v>0</v>
      </c>
      <c r="BM60" s="12">
        <f t="shared" si="12"/>
        <v>0</v>
      </c>
      <c r="BN60" s="12">
        <f t="shared" si="13"/>
        <v>0</v>
      </c>
      <c r="BO60" s="12">
        <f t="shared" si="13"/>
        <v>0</v>
      </c>
      <c r="BP60" s="12"/>
      <c r="BQ60" s="40"/>
      <c r="BR60" s="12"/>
      <c r="BS60" s="40"/>
      <c r="BU60" s="47"/>
      <c r="BV60" s="47"/>
    </row>
    <row r="61" spans="1:74" s="4" customFormat="1" hidden="1" x14ac:dyDescent="0.2">
      <c r="A61" s="2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34"/>
      <c r="Q61" s="34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34"/>
      <c r="AC61" s="34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34"/>
      <c r="AO61" s="34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34"/>
      <c r="BA61" s="34"/>
      <c r="BB61" s="12"/>
      <c r="BC61" s="12"/>
      <c r="BD61" s="12"/>
      <c r="BE61" s="12"/>
      <c r="BF61" s="24"/>
      <c r="BG61" s="12"/>
      <c r="BH61" s="12"/>
      <c r="BI61" s="11"/>
      <c r="BJ61" s="12"/>
      <c r="BK61" s="12"/>
      <c r="BL61" s="12"/>
      <c r="BM61" s="12"/>
      <c r="BN61" s="42"/>
      <c r="BO61" s="42"/>
      <c r="BP61" s="12"/>
      <c r="BQ61" s="40"/>
      <c r="BR61" s="12"/>
      <c r="BS61" s="40"/>
      <c r="BU61" s="47"/>
      <c r="BV61" s="47"/>
    </row>
    <row r="62" spans="1:74" s="1" customFormat="1" x14ac:dyDescent="0.2">
      <c r="A62" s="48" t="s">
        <v>56</v>
      </c>
      <c r="B62" s="49"/>
      <c r="C62" s="50">
        <f>C63+C75</f>
        <v>37671.234379999994</v>
      </c>
      <c r="D62" s="50"/>
      <c r="E62" s="50">
        <f>E63+E75</f>
        <v>16915.2948</v>
      </c>
      <c r="F62" s="50"/>
      <c r="G62" s="50">
        <f>G63+G75</f>
        <v>0</v>
      </c>
      <c r="H62" s="50">
        <f>SUM(H64:H81)</f>
        <v>0</v>
      </c>
      <c r="I62" s="16"/>
      <c r="J62" s="50">
        <f>J63+J75</f>
        <v>0</v>
      </c>
      <c r="K62" s="50">
        <f>SUM(K64:K81)</f>
        <v>0</v>
      </c>
      <c r="L62" s="16"/>
      <c r="M62" s="50">
        <f>M63+M75</f>
        <v>8220.3389800000004</v>
      </c>
      <c r="N62" s="50">
        <f>SUM(N64:N81)</f>
        <v>0</v>
      </c>
      <c r="O62" s="16"/>
      <c r="P62" s="50">
        <f>P63+P75</f>
        <v>8220.3389800000004</v>
      </c>
      <c r="Q62" s="50">
        <f>SUM(Q64:Q81)</f>
        <v>0</v>
      </c>
      <c r="R62" s="16"/>
      <c r="S62" s="50">
        <f>S63+S75</f>
        <v>0</v>
      </c>
      <c r="T62" s="50">
        <f>SUM(T64:T81)</f>
        <v>0</v>
      </c>
      <c r="U62" s="16"/>
      <c r="V62" s="50">
        <f>V63+V75</f>
        <v>0</v>
      </c>
      <c r="W62" s="50">
        <f>SUM(W64:W81)</f>
        <v>0</v>
      </c>
      <c r="X62" s="16"/>
      <c r="Y62" s="50">
        <f>Y63+Y75</f>
        <v>0</v>
      </c>
      <c r="Z62" s="50">
        <f>SUM(Z64:Z81)</f>
        <v>0</v>
      </c>
      <c r="AA62" s="16"/>
      <c r="AB62" s="50">
        <f>AB63+AB75</f>
        <v>0</v>
      </c>
      <c r="AC62" s="50">
        <f>SUM(AC64:AC81)</f>
        <v>0</v>
      </c>
      <c r="AD62" s="16"/>
      <c r="AE62" s="50">
        <f>AE63+AE75</f>
        <v>7954.9666666666653</v>
      </c>
      <c r="AF62" s="50">
        <f>SUM(AF64:AF81)</f>
        <v>0</v>
      </c>
      <c r="AG62" s="16"/>
      <c r="AH62" s="50">
        <f>AH63+AH75</f>
        <v>7954.9666666666653</v>
      </c>
      <c r="AI62" s="50">
        <f>SUM(AI64:AI81)</f>
        <v>0</v>
      </c>
      <c r="AJ62" s="16"/>
      <c r="AK62" s="50">
        <f>AK63+AK75</f>
        <v>6054.9666666666662</v>
      </c>
      <c r="AL62" s="50">
        <f>SUM(AL64:AL81)</f>
        <v>0</v>
      </c>
      <c r="AM62" s="16"/>
      <c r="AN62" s="50">
        <f>AN63+AN75</f>
        <v>21964.9</v>
      </c>
      <c r="AO62" s="50">
        <f>SUM(AO64:AO81)</f>
        <v>0</v>
      </c>
      <c r="AP62" s="16"/>
      <c r="AQ62" s="50">
        <f>AQ63+AQ75</f>
        <v>28900.330227118644</v>
      </c>
      <c r="AR62" s="50">
        <f>SUM(AR64:AR81)</f>
        <v>0</v>
      </c>
      <c r="AS62" s="16"/>
      <c r="AT62" s="50">
        <f>AT63+AT75</f>
        <v>4489.7280000000001</v>
      </c>
      <c r="AU62" s="50">
        <f>SUM(AU64:AU81)</f>
        <v>0</v>
      </c>
      <c r="AV62" s="16"/>
      <c r="AW62" s="50">
        <f>AW63+AW75</f>
        <v>0</v>
      </c>
      <c r="AX62" s="50">
        <f>SUM(AX64:AX81)</f>
        <v>0</v>
      </c>
      <c r="AY62" s="16"/>
      <c r="AZ62" s="50">
        <f>AZ63+AZ75</f>
        <v>33390.058227118643</v>
      </c>
      <c r="BA62" s="50">
        <f>SUM(BA64:BA81)</f>
        <v>0</v>
      </c>
      <c r="BB62" s="16"/>
      <c r="BC62" s="50">
        <f>BC63+BC75</f>
        <v>63575.297207118645</v>
      </c>
      <c r="BD62" s="15">
        <f>SUM(BD64:BD81)</f>
        <v>0</v>
      </c>
      <c r="BE62" s="16"/>
      <c r="BF62" s="20"/>
      <c r="BG62" s="12"/>
      <c r="BH62" s="16"/>
      <c r="BI62" s="20"/>
      <c r="BJ62" s="16"/>
      <c r="BK62" s="16"/>
      <c r="BL62" s="15">
        <f t="shared" ref="BL62:BM64" si="14">P62+AB62+AN62</f>
        <v>30185.238980000002</v>
      </c>
      <c r="BM62" s="15">
        <f t="shared" si="14"/>
        <v>0</v>
      </c>
      <c r="BN62" s="15">
        <f t="shared" ref="BN62:BO64" si="15">AZ62</f>
        <v>33390.058227118643</v>
      </c>
      <c r="BO62" s="15">
        <f t="shared" si="15"/>
        <v>0</v>
      </c>
      <c r="BP62" s="16"/>
      <c r="BQ62" s="15"/>
      <c r="BR62" s="16"/>
      <c r="BS62" s="15"/>
      <c r="BU62" s="46"/>
      <c r="BV62" s="46"/>
    </row>
    <row r="63" spans="1:74" s="3" customFormat="1" x14ac:dyDescent="0.2">
      <c r="A63" s="43" t="s">
        <v>17</v>
      </c>
      <c r="C63" s="16">
        <f>SUM(C65:C74)</f>
        <v>37671.234379999994</v>
      </c>
      <c r="D63" s="16"/>
      <c r="E63" s="16">
        <f>SUM(E65:E74)</f>
        <v>16915.2948</v>
      </c>
      <c r="F63" s="16"/>
      <c r="G63" s="16">
        <f>SUM(G65:G74)</f>
        <v>0</v>
      </c>
      <c r="H63" s="16">
        <f>SUM(H65:H74)</f>
        <v>0</v>
      </c>
      <c r="I63" s="16"/>
      <c r="J63" s="16">
        <f>SUM(J65:J74)</f>
        <v>0</v>
      </c>
      <c r="K63" s="16">
        <f>SUM(K65:K74)</f>
        <v>0</v>
      </c>
      <c r="L63" s="16"/>
      <c r="M63" s="16">
        <f>SUM(M65:M74)</f>
        <v>8220.3389800000004</v>
      </c>
      <c r="N63" s="16">
        <f>SUM(N65:N74)</f>
        <v>0</v>
      </c>
      <c r="O63" s="16"/>
      <c r="P63" s="16">
        <f>SUM(P65:P74)</f>
        <v>8220.3389800000004</v>
      </c>
      <c r="Q63" s="16">
        <f>SUM(Q65:Q74)</f>
        <v>0</v>
      </c>
      <c r="R63" s="16"/>
      <c r="S63" s="16">
        <f>SUM(S65:S74)</f>
        <v>0</v>
      </c>
      <c r="T63" s="16">
        <f>SUM(T65:T74)</f>
        <v>0</v>
      </c>
      <c r="U63" s="16"/>
      <c r="V63" s="16">
        <f>SUM(V65:V74)</f>
        <v>0</v>
      </c>
      <c r="W63" s="16">
        <f>SUM(W65:W74)</f>
        <v>0</v>
      </c>
      <c r="X63" s="16"/>
      <c r="Y63" s="16">
        <f>SUM(Y65:Y74)</f>
        <v>0</v>
      </c>
      <c r="Z63" s="16">
        <f>SUM(Z65:Z74)</f>
        <v>0</v>
      </c>
      <c r="AA63" s="16"/>
      <c r="AB63" s="16">
        <f>SUM(AB65:AB74)</f>
        <v>0</v>
      </c>
      <c r="AC63" s="16">
        <f>SUM(AC65:AC74)</f>
        <v>0</v>
      </c>
      <c r="AD63" s="16"/>
      <c r="AE63" s="16">
        <f>SUM(AE65:AE74)</f>
        <v>0</v>
      </c>
      <c r="AF63" s="16">
        <f>SUM(AF65:AF74)</f>
        <v>0</v>
      </c>
      <c r="AG63" s="16"/>
      <c r="AH63" s="16">
        <f>SUM(AH65:AH74)</f>
        <v>0</v>
      </c>
      <c r="AI63" s="16">
        <f>SUM(AI65:AI74)</f>
        <v>0</v>
      </c>
      <c r="AJ63" s="16"/>
      <c r="AK63" s="16">
        <f>SUM(AK65:AK74)</f>
        <v>0</v>
      </c>
      <c r="AL63" s="16">
        <f>SUM(AL65:AL74)</f>
        <v>0</v>
      </c>
      <c r="AM63" s="16"/>
      <c r="AN63" s="16">
        <f>SUM(AN65:AN74)</f>
        <v>0</v>
      </c>
      <c r="AO63" s="16">
        <f>SUM(AO65:AO74)</f>
        <v>0</v>
      </c>
      <c r="AP63" s="16"/>
      <c r="AQ63" s="16">
        <f>SUM(AQ65:AQ74)</f>
        <v>28900.330227118644</v>
      </c>
      <c r="AR63" s="16">
        <f>SUM(AR65:AR74)</f>
        <v>0</v>
      </c>
      <c r="AS63" s="16"/>
      <c r="AT63" s="16">
        <f>SUM(AT65:AT74)</f>
        <v>4489.7280000000001</v>
      </c>
      <c r="AU63" s="16">
        <f>SUM(AU65:AU74)</f>
        <v>0</v>
      </c>
      <c r="AV63" s="16"/>
      <c r="AW63" s="16">
        <f>SUM(AW65:AW74)</f>
        <v>0</v>
      </c>
      <c r="AX63" s="16">
        <f>SUM(AX65:AX74)</f>
        <v>0</v>
      </c>
      <c r="AY63" s="16"/>
      <c r="AZ63" s="16">
        <f>SUM(AZ65:AZ74)</f>
        <v>33390.058227118643</v>
      </c>
      <c r="BA63" s="16">
        <f>SUM(BA65:BA74)</f>
        <v>0</v>
      </c>
      <c r="BB63" s="16"/>
      <c r="BC63" s="16">
        <f>SUM(BC65:BC74)</f>
        <v>41610.397207118644</v>
      </c>
      <c r="BD63" s="16">
        <f>SUM(BD65:BD74)</f>
        <v>0</v>
      </c>
      <c r="BE63" s="16"/>
      <c r="BF63" s="23"/>
      <c r="BG63" s="12"/>
      <c r="BH63" s="16"/>
      <c r="BI63" s="23"/>
      <c r="BJ63" s="16"/>
      <c r="BK63" s="16"/>
      <c r="BL63" s="16">
        <f t="shared" si="14"/>
        <v>8220.3389800000004</v>
      </c>
      <c r="BM63" s="16">
        <f t="shared" si="14"/>
        <v>0</v>
      </c>
      <c r="BN63" s="16">
        <f t="shared" si="15"/>
        <v>33390.058227118643</v>
      </c>
      <c r="BO63" s="16">
        <f t="shared" si="15"/>
        <v>0</v>
      </c>
      <c r="BP63" s="16"/>
      <c r="BQ63" s="40"/>
      <c r="BR63" s="16"/>
      <c r="BS63" s="40"/>
      <c r="BU63" s="47"/>
      <c r="BV63" s="47"/>
    </row>
    <row r="64" spans="1:74" s="27" customFormat="1" x14ac:dyDescent="0.2">
      <c r="A64" s="26" t="s">
        <v>29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44"/>
      <c r="BG64" s="12"/>
      <c r="BH64" s="29"/>
      <c r="BI64" s="44"/>
      <c r="BJ64" s="29"/>
      <c r="BK64" s="29"/>
      <c r="BL64" s="16">
        <f t="shared" si="14"/>
        <v>0</v>
      </c>
      <c r="BM64" s="16">
        <f t="shared" si="14"/>
        <v>0</v>
      </c>
      <c r="BN64" s="16">
        <f t="shared" si="15"/>
        <v>0</v>
      </c>
      <c r="BO64" s="16">
        <f t="shared" si="15"/>
        <v>0</v>
      </c>
      <c r="BP64" s="29"/>
      <c r="BQ64" s="45"/>
      <c r="BR64" s="29"/>
      <c r="BS64" s="45"/>
      <c r="BU64" s="47"/>
      <c r="BV64" s="47"/>
    </row>
    <row r="65" spans="1:74" s="4" customFormat="1" ht="25.5" x14ac:dyDescent="0.2">
      <c r="A65" s="25" t="s">
        <v>69</v>
      </c>
      <c r="C65" s="12">
        <v>16443.872599999999</v>
      </c>
      <c r="D65" s="12"/>
      <c r="E65" s="12">
        <f>C65+'Инвест вложений'!BC65-'Инвест ввод'!BC65</f>
        <v>0</v>
      </c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34">
        <f>G65+J65+M65</f>
        <v>0</v>
      </c>
      <c r="Q65" s="34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34">
        <f>S65+V65+Y65</f>
        <v>0</v>
      </c>
      <c r="AC65" s="34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34">
        <f>AE65+AH65+AK65</f>
        <v>0</v>
      </c>
      <c r="AO65" s="34"/>
      <c r="AP65" s="12"/>
      <c r="AQ65" s="12">
        <v>28900.330227118644</v>
      </c>
      <c r="AR65" s="12"/>
      <c r="AS65" s="12"/>
      <c r="AT65" s="12"/>
      <c r="AU65" s="12"/>
      <c r="AV65" s="12"/>
      <c r="AW65" s="12"/>
      <c r="AX65" s="12"/>
      <c r="AY65" s="12"/>
      <c r="AZ65" s="34">
        <f t="shared" ref="AZ65:BA67" si="16">AQ65+AT65+AW65</f>
        <v>28900.330227118644</v>
      </c>
      <c r="BA65" s="34">
        <f t="shared" si="16"/>
        <v>0</v>
      </c>
      <c r="BB65" s="34"/>
      <c r="BC65" s="12">
        <f>P65+AB65+AN65+AZ65</f>
        <v>28900.330227118644</v>
      </c>
      <c r="BD65" s="12"/>
      <c r="BE65" s="12"/>
      <c r="BF65" s="24" t="s">
        <v>73</v>
      </c>
      <c r="BG65" s="12"/>
      <c r="BH65" s="12"/>
      <c r="BI65" s="11"/>
      <c r="BJ65" s="12"/>
      <c r="BK65" s="12"/>
      <c r="BL65" s="12"/>
      <c r="BM65" s="12"/>
      <c r="BN65" s="12"/>
      <c r="BO65" s="12"/>
      <c r="BP65" s="12"/>
      <c r="BQ65" s="40"/>
      <c r="BR65" s="12"/>
      <c r="BS65" s="40"/>
      <c r="BU65" s="47"/>
      <c r="BV65" s="47"/>
    </row>
    <row r="66" spans="1:74" s="4" customFormat="1" ht="25.5" x14ac:dyDescent="0.2">
      <c r="A66" s="25" t="s">
        <v>84</v>
      </c>
      <c r="C66" s="12">
        <v>0</v>
      </c>
      <c r="D66" s="12"/>
      <c r="E66" s="12">
        <f>C66+'Инвест вложений'!BC66-'Инвест ввод'!BC66</f>
        <v>4669</v>
      </c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34">
        <f>G66+J66+M66</f>
        <v>0</v>
      </c>
      <c r="Q66" s="34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34">
        <f>S66+V66+Y66</f>
        <v>0</v>
      </c>
      <c r="AC66" s="34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34">
        <f>AE66+AH66+AK66</f>
        <v>0</v>
      </c>
      <c r="AO66" s="34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34">
        <f t="shared" si="16"/>
        <v>0</v>
      </c>
      <c r="BA66" s="34">
        <f t="shared" si="16"/>
        <v>0</v>
      </c>
      <c r="BB66" s="34"/>
      <c r="BC66" s="12">
        <f>P66+AB66+AN66+AZ66</f>
        <v>0</v>
      </c>
      <c r="BD66" s="12"/>
      <c r="BE66" s="12"/>
      <c r="BF66" s="24" t="s">
        <v>73</v>
      </c>
      <c r="BG66" s="12"/>
      <c r="BH66" s="12"/>
      <c r="BI66" s="11"/>
      <c r="BJ66" s="12"/>
      <c r="BK66" s="12"/>
      <c r="BL66" s="12"/>
      <c r="BM66" s="12"/>
      <c r="BN66" s="12"/>
      <c r="BO66" s="12"/>
      <c r="BP66" s="12"/>
      <c r="BQ66" s="40"/>
      <c r="BR66" s="12"/>
      <c r="BS66" s="40"/>
      <c r="BU66" s="47"/>
      <c r="BV66" s="47"/>
    </row>
    <row r="67" spans="1:74" s="4" customFormat="1" x14ac:dyDescent="0.2">
      <c r="A67" s="25" t="s">
        <v>87</v>
      </c>
      <c r="C67" s="12">
        <v>760.72799999999995</v>
      </c>
      <c r="D67" s="12"/>
      <c r="E67" s="12">
        <f>C67+'Инвест вложений'!BC67-'Инвест ввод'!BC67</f>
        <v>0</v>
      </c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34">
        <f>G67+J67+M67</f>
        <v>0</v>
      </c>
      <c r="Q67" s="34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34">
        <f>S67+V67+Y67</f>
        <v>0</v>
      </c>
      <c r="AC67" s="34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34">
        <f>AE67+AH67+AK67</f>
        <v>0</v>
      </c>
      <c r="AO67" s="34"/>
      <c r="AP67" s="12"/>
      <c r="AQ67" s="12"/>
      <c r="AR67" s="12"/>
      <c r="AS67" s="12"/>
      <c r="AT67" s="12">
        <f>'Инвест вложений'!BC67+'Инвест ввод'!C67</f>
        <v>4489.7280000000001</v>
      </c>
      <c r="AU67" s="12"/>
      <c r="AV67" s="12"/>
      <c r="AW67" s="12"/>
      <c r="AX67" s="12"/>
      <c r="AY67" s="12"/>
      <c r="AZ67" s="34">
        <f t="shared" si="16"/>
        <v>4489.7280000000001</v>
      </c>
      <c r="BA67" s="34">
        <f t="shared" si="16"/>
        <v>0</v>
      </c>
      <c r="BB67" s="34"/>
      <c r="BC67" s="12">
        <f>P67+AB67+AN67+AZ67</f>
        <v>4489.7280000000001</v>
      </c>
      <c r="BD67" s="12"/>
      <c r="BE67" s="12"/>
      <c r="BF67" s="24" t="s">
        <v>73</v>
      </c>
      <c r="BG67" s="12"/>
      <c r="BH67" s="12"/>
      <c r="BI67" s="11"/>
      <c r="BJ67" s="12"/>
      <c r="BK67" s="12"/>
      <c r="BL67" s="12"/>
      <c r="BM67" s="12"/>
      <c r="BN67" s="12"/>
      <c r="BO67" s="12"/>
      <c r="BP67" s="12"/>
      <c r="BQ67" s="40"/>
      <c r="BR67" s="12"/>
      <c r="BS67" s="40"/>
      <c r="BU67" s="47"/>
      <c r="BV67" s="47"/>
    </row>
    <row r="68" spans="1:74" s="4" customFormat="1" x14ac:dyDescent="0.2">
      <c r="A68" s="25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34"/>
      <c r="Q68" s="34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34"/>
      <c r="AC68" s="34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34"/>
      <c r="AO68" s="34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34"/>
      <c r="BA68" s="34"/>
      <c r="BB68" s="34"/>
      <c r="BC68" s="12"/>
      <c r="BD68" s="12"/>
      <c r="BE68" s="12"/>
      <c r="BF68" s="24"/>
      <c r="BG68" s="12"/>
      <c r="BH68" s="12"/>
      <c r="BI68" s="11"/>
      <c r="BJ68" s="12"/>
      <c r="BK68" s="12"/>
      <c r="BL68" s="12"/>
      <c r="BM68" s="12"/>
      <c r="BN68" s="12"/>
      <c r="BO68" s="12"/>
      <c r="BP68" s="12"/>
      <c r="BQ68" s="40"/>
      <c r="BR68" s="12"/>
      <c r="BS68" s="40"/>
      <c r="BU68" s="47"/>
      <c r="BV68" s="47"/>
    </row>
    <row r="69" spans="1:74" s="4" customFormat="1" x14ac:dyDescent="0.2">
      <c r="A69" s="26" t="s">
        <v>97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34"/>
      <c r="Q69" s="34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34"/>
      <c r="AC69" s="34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34"/>
      <c r="AO69" s="34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34"/>
      <c r="BA69" s="34"/>
      <c r="BB69" s="34"/>
      <c r="BC69" s="12"/>
      <c r="BD69" s="12"/>
      <c r="BE69" s="12"/>
      <c r="BF69" s="24"/>
      <c r="BG69" s="12"/>
      <c r="BH69" s="12"/>
      <c r="BI69" s="11"/>
      <c r="BJ69" s="12"/>
      <c r="BK69" s="12"/>
      <c r="BL69" s="12"/>
      <c r="BM69" s="12"/>
      <c r="BN69" s="12"/>
      <c r="BO69" s="12"/>
      <c r="BP69" s="12"/>
      <c r="BQ69" s="40"/>
      <c r="BR69" s="12"/>
      <c r="BS69" s="40"/>
      <c r="BU69" s="47"/>
      <c r="BV69" s="47"/>
    </row>
    <row r="70" spans="1:74" s="4" customFormat="1" x14ac:dyDescent="0.2">
      <c r="A70" s="25" t="s">
        <v>90</v>
      </c>
      <c r="C70" s="12">
        <v>3135.4070000000002</v>
      </c>
      <c r="D70" s="12"/>
      <c r="E70" s="12">
        <f>C70+'Инвест вложений'!BC70-'Инвест ввод'!BC70</f>
        <v>3135.4070000000002</v>
      </c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34">
        <f>G70+J70+M70</f>
        <v>0</v>
      </c>
      <c r="Q70" s="34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34">
        <f>S70+V70+Y70</f>
        <v>0</v>
      </c>
      <c r="AC70" s="34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34">
        <f>AE70+AH70+AK70</f>
        <v>0</v>
      </c>
      <c r="AO70" s="34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34">
        <f>AQ70+AT70+AW70</f>
        <v>0</v>
      </c>
      <c r="BA70" s="34"/>
      <c r="BB70" s="34"/>
      <c r="BC70" s="12">
        <f>P70+AB70+AN70+AZ70</f>
        <v>0</v>
      </c>
      <c r="BD70" s="12"/>
      <c r="BE70" s="12"/>
      <c r="BF70" s="24"/>
      <c r="BG70" s="12"/>
      <c r="BH70" s="12"/>
      <c r="BI70" s="11"/>
      <c r="BJ70" s="12"/>
      <c r="BK70" s="12"/>
      <c r="BL70" s="12"/>
      <c r="BM70" s="12"/>
      <c r="BN70" s="12"/>
      <c r="BO70" s="12"/>
      <c r="BP70" s="12"/>
      <c r="BQ70" s="40"/>
      <c r="BR70" s="12"/>
      <c r="BS70" s="40"/>
      <c r="BU70" s="47"/>
      <c r="BV70" s="47"/>
    </row>
    <row r="71" spans="1:74" s="4" customFormat="1" x14ac:dyDescent="0.2">
      <c r="A71" s="25" t="s">
        <v>91</v>
      </c>
      <c r="C71" s="12">
        <v>8220.3389800000004</v>
      </c>
      <c r="D71" s="12"/>
      <c r="E71" s="12">
        <f>C71+'Инвест вложений'!BC71-'Инвест ввод'!BC71</f>
        <v>0</v>
      </c>
      <c r="F71" s="12"/>
      <c r="G71" s="12"/>
      <c r="H71" s="12"/>
      <c r="I71" s="12"/>
      <c r="J71" s="12"/>
      <c r="K71" s="12"/>
      <c r="L71" s="12"/>
      <c r="M71" s="12">
        <v>8220.3389800000004</v>
      </c>
      <c r="N71" s="12"/>
      <c r="O71" s="12"/>
      <c r="P71" s="34">
        <f>G71+J71+M71</f>
        <v>8220.3389800000004</v>
      </c>
      <c r="Q71" s="34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34">
        <f>S71+V71+Y71</f>
        <v>0</v>
      </c>
      <c r="AC71" s="34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34">
        <f>AE71+AH71+AK71</f>
        <v>0</v>
      </c>
      <c r="AO71" s="34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34">
        <f>AQ71+AT71+AW71</f>
        <v>0</v>
      </c>
      <c r="BA71" s="34"/>
      <c r="BB71" s="34"/>
      <c r="BC71" s="12">
        <f>P71+AB71+AN71+AZ71</f>
        <v>8220.3389800000004</v>
      </c>
      <c r="BD71" s="12"/>
      <c r="BE71" s="12"/>
      <c r="BF71" s="24"/>
      <c r="BG71" s="12"/>
      <c r="BH71" s="12"/>
      <c r="BI71" s="11"/>
      <c r="BJ71" s="12"/>
      <c r="BK71" s="12"/>
      <c r="BL71" s="12"/>
      <c r="BM71" s="12"/>
      <c r="BN71" s="12"/>
      <c r="BO71" s="12"/>
      <c r="BP71" s="12"/>
      <c r="BQ71" s="40"/>
      <c r="BR71" s="12"/>
      <c r="BS71" s="40"/>
      <c r="BU71" s="47"/>
      <c r="BV71" s="47"/>
    </row>
    <row r="72" spans="1:74" s="4" customFormat="1" x14ac:dyDescent="0.2">
      <c r="A72" s="25" t="s">
        <v>92</v>
      </c>
      <c r="C72" s="12">
        <v>3644.0677999999998</v>
      </c>
      <c r="D72" s="12"/>
      <c r="E72" s="12">
        <f>C72+'Инвест вложений'!BC72-'Инвест ввод'!BC72</f>
        <v>3644.0677999999998</v>
      </c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34">
        <f>G72+J72+M72</f>
        <v>0</v>
      </c>
      <c r="Q72" s="34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34">
        <f>S72+V72+Y72</f>
        <v>0</v>
      </c>
      <c r="AC72" s="34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34">
        <f>AE72+AH72+AK72</f>
        <v>0</v>
      </c>
      <c r="AO72" s="34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34">
        <f>AQ72+AT72+AW72</f>
        <v>0</v>
      </c>
      <c r="BA72" s="34"/>
      <c r="BB72" s="34"/>
      <c r="BC72" s="12">
        <f>P72+AB72+AN72+AZ72</f>
        <v>0</v>
      </c>
      <c r="BD72" s="12"/>
      <c r="BE72" s="12"/>
      <c r="BF72" s="24"/>
      <c r="BG72" s="12"/>
      <c r="BH72" s="12"/>
      <c r="BI72" s="11"/>
      <c r="BJ72" s="12"/>
      <c r="BK72" s="12"/>
      <c r="BL72" s="12"/>
      <c r="BM72" s="12"/>
      <c r="BN72" s="12"/>
      <c r="BO72" s="12"/>
      <c r="BP72" s="12"/>
      <c r="BQ72" s="40"/>
      <c r="BR72" s="12"/>
      <c r="BS72" s="40"/>
      <c r="BU72" s="47"/>
      <c r="BV72" s="47"/>
    </row>
    <row r="73" spans="1:74" s="4" customFormat="1" x14ac:dyDescent="0.2">
      <c r="A73" s="25" t="s">
        <v>93</v>
      </c>
      <c r="C73" s="12">
        <v>5466.82</v>
      </c>
      <c r="D73" s="12"/>
      <c r="E73" s="12">
        <f>C73+'Инвест вложений'!BC73-'Инвест ввод'!BC73</f>
        <v>5466.82</v>
      </c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34">
        <f>G73+J73+M73</f>
        <v>0</v>
      </c>
      <c r="Q73" s="34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34">
        <f>S73+V73+Y73</f>
        <v>0</v>
      </c>
      <c r="AC73" s="34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34">
        <f>AE73+AH73+AK73</f>
        <v>0</v>
      </c>
      <c r="AO73" s="34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34">
        <f>AQ73+AT73+AW73</f>
        <v>0</v>
      </c>
      <c r="BA73" s="34"/>
      <c r="BB73" s="34"/>
      <c r="BC73" s="12">
        <f>P73+AB73+AN73+AZ73</f>
        <v>0</v>
      </c>
      <c r="BD73" s="12"/>
      <c r="BE73" s="12"/>
      <c r="BF73" s="24"/>
      <c r="BG73" s="12"/>
      <c r="BH73" s="12"/>
      <c r="BI73" s="11"/>
      <c r="BJ73" s="12"/>
      <c r="BK73" s="12"/>
      <c r="BL73" s="12"/>
      <c r="BM73" s="12"/>
      <c r="BN73" s="12"/>
      <c r="BO73" s="12"/>
      <c r="BP73" s="12"/>
      <c r="BQ73" s="40"/>
      <c r="BR73" s="12"/>
      <c r="BS73" s="40"/>
      <c r="BU73" s="47"/>
      <c r="BV73" s="47"/>
    </row>
    <row r="74" spans="1:74" s="4" customFormat="1" x14ac:dyDescent="0.2">
      <c r="A74" s="7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34"/>
      <c r="Q74" s="34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34"/>
      <c r="AC74" s="34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34"/>
      <c r="AO74" s="34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34"/>
      <c r="BA74" s="34"/>
      <c r="BB74" s="12"/>
      <c r="BC74" s="12"/>
      <c r="BD74" s="12"/>
      <c r="BE74" s="12"/>
      <c r="BF74" s="24"/>
      <c r="BG74" s="12"/>
      <c r="BH74" s="12"/>
      <c r="BI74" s="11"/>
      <c r="BJ74" s="12"/>
      <c r="BK74" s="12"/>
      <c r="BL74" s="12"/>
      <c r="BM74" s="12"/>
      <c r="BN74" s="12"/>
      <c r="BO74" s="12"/>
      <c r="BP74" s="12"/>
      <c r="BQ74" s="40"/>
      <c r="BR74" s="12"/>
      <c r="BS74" s="40"/>
      <c r="BU74" s="47"/>
      <c r="BV74" s="47"/>
    </row>
    <row r="75" spans="1:74" s="3" customFormat="1" x14ac:dyDescent="0.2">
      <c r="A75" s="8" t="s">
        <v>6</v>
      </c>
      <c r="C75" s="16"/>
      <c r="D75" s="16"/>
      <c r="E75" s="16"/>
      <c r="F75" s="16"/>
      <c r="G75" s="16">
        <f>SUM(G77:G80)</f>
        <v>0</v>
      </c>
      <c r="H75" s="16">
        <f>SUM(H76:H77)</f>
        <v>0</v>
      </c>
      <c r="I75" s="16"/>
      <c r="J75" s="16">
        <f>SUM(J77:J80)</f>
        <v>0</v>
      </c>
      <c r="K75" s="16">
        <f>SUM(K76:K77)</f>
        <v>0</v>
      </c>
      <c r="L75" s="16"/>
      <c r="M75" s="16">
        <f>SUM(M77:M80)</f>
        <v>0</v>
      </c>
      <c r="N75" s="16">
        <f>SUM(N76:N77)</f>
        <v>0</v>
      </c>
      <c r="O75" s="16"/>
      <c r="P75" s="16">
        <f>SUM(P77:P80)</f>
        <v>0</v>
      </c>
      <c r="Q75" s="16">
        <f>SUM(Q76:Q77)</f>
        <v>0</v>
      </c>
      <c r="R75" s="16"/>
      <c r="S75" s="16">
        <f>SUM(S77:S80)</f>
        <v>0</v>
      </c>
      <c r="T75" s="16">
        <f>SUM(T76:T77)</f>
        <v>0</v>
      </c>
      <c r="U75" s="16"/>
      <c r="V75" s="16">
        <f>SUM(V77:V80)</f>
        <v>0</v>
      </c>
      <c r="W75" s="16">
        <f>SUM(W76:W77)</f>
        <v>0</v>
      </c>
      <c r="X75" s="16"/>
      <c r="Y75" s="16">
        <f>SUM(Y77:Y80)</f>
        <v>0</v>
      </c>
      <c r="Z75" s="16">
        <f>SUM(Z76:Z77)</f>
        <v>0</v>
      </c>
      <c r="AA75" s="16"/>
      <c r="AB75" s="16">
        <f>SUM(AB77:AB80)</f>
        <v>0</v>
      </c>
      <c r="AC75" s="16">
        <f>SUM(AC76:AC77)</f>
        <v>0</v>
      </c>
      <c r="AD75" s="16"/>
      <c r="AE75" s="16">
        <f>SUM(AE77:AE80)</f>
        <v>7954.9666666666653</v>
      </c>
      <c r="AF75" s="16">
        <f>SUM(AF76:AF77)</f>
        <v>0</v>
      </c>
      <c r="AG75" s="16"/>
      <c r="AH75" s="16">
        <f>SUM(AH77:AH80)</f>
        <v>7954.9666666666653</v>
      </c>
      <c r="AI75" s="16">
        <f>SUM(AI76:AI77)</f>
        <v>0</v>
      </c>
      <c r="AJ75" s="16"/>
      <c r="AK75" s="16">
        <f>SUM(AK77:AK80)</f>
        <v>6054.9666666666662</v>
      </c>
      <c r="AL75" s="16">
        <f>SUM(AL76:AL77)</f>
        <v>0</v>
      </c>
      <c r="AM75" s="16"/>
      <c r="AN75" s="16">
        <f>SUM(AN77:AN80)</f>
        <v>21964.9</v>
      </c>
      <c r="AO75" s="16">
        <f>SUM(AO76:AO77)</f>
        <v>0</v>
      </c>
      <c r="AP75" s="16"/>
      <c r="AQ75" s="16">
        <f>SUM(AQ77:AQ80)</f>
        <v>0</v>
      </c>
      <c r="AR75" s="16">
        <f>SUM(AR76:AR77)</f>
        <v>0</v>
      </c>
      <c r="AS75" s="16"/>
      <c r="AT75" s="16">
        <f>SUM(AT77:AT80)</f>
        <v>0</v>
      </c>
      <c r="AU75" s="16">
        <f>SUM(AU76:AU77)</f>
        <v>0</v>
      </c>
      <c r="AV75" s="16"/>
      <c r="AW75" s="16">
        <f>SUM(AW77:AW80)</f>
        <v>0</v>
      </c>
      <c r="AX75" s="16">
        <f>SUM(AX76:AX77)</f>
        <v>0</v>
      </c>
      <c r="AY75" s="16"/>
      <c r="AZ75" s="16">
        <f>SUM(AZ77:AZ80)</f>
        <v>0</v>
      </c>
      <c r="BA75" s="16">
        <f>SUM(BA76:BA77)</f>
        <v>0</v>
      </c>
      <c r="BB75" s="16"/>
      <c r="BC75" s="16">
        <f>SUM(BC77:BC80)</f>
        <v>21964.9</v>
      </c>
      <c r="BD75" s="16">
        <f>SUM(BD76:BD77)</f>
        <v>0</v>
      </c>
      <c r="BE75" s="16"/>
      <c r="BF75" s="24"/>
      <c r="BG75" s="12"/>
      <c r="BH75" s="16"/>
      <c r="BI75" s="24"/>
      <c r="BJ75" s="16"/>
      <c r="BK75" s="16"/>
      <c r="BL75" s="16">
        <f>P75+AB75+AN75</f>
        <v>21964.9</v>
      </c>
      <c r="BM75" s="16">
        <f>Q75+AC75+AO75</f>
        <v>0</v>
      </c>
      <c r="BN75" s="16">
        <f>AZ75</f>
        <v>0</v>
      </c>
      <c r="BO75" s="16">
        <f>BA75</f>
        <v>0</v>
      </c>
      <c r="BP75" s="16"/>
      <c r="BQ75" s="16">
        <f>SUM(BQ76:BQ77)</f>
        <v>1156.3999999999999</v>
      </c>
      <c r="BR75" s="16"/>
      <c r="BS75" s="16">
        <f>SUM(BS76:BS77)</f>
        <v>-683.60000000000014</v>
      </c>
      <c r="BU75" s="47"/>
      <c r="BV75" s="47"/>
    </row>
    <row r="76" spans="1:74" s="3" customFormat="1" x14ac:dyDescent="0.2">
      <c r="A76" s="26" t="s">
        <v>29</v>
      </c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24"/>
      <c r="BG76" s="12"/>
      <c r="BH76" s="16"/>
      <c r="BI76" s="24"/>
      <c r="BJ76" s="16"/>
      <c r="BK76" s="16"/>
      <c r="BL76" s="16">
        <f>P76+AB76+AN76</f>
        <v>0</v>
      </c>
      <c r="BM76" s="16">
        <f>Q76+AC76+AO76</f>
        <v>0</v>
      </c>
      <c r="BN76" s="16">
        <f>AZ76</f>
        <v>0</v>
      </c>
      <c r="BO76" s="16">
        <f>BA76</f>
        <v>0</v>
      </c>
      <c r="BP76" s="16"/>
      <c r="BQ76" s="40"/>
      <c r="BR76" s="16"/>
      <c r="BS76" s="40"/>
      <c r="BU76" s="47"/>
      <c r="BV76" s="47"/>
    </row>
    <row r="77" spans="1:74" s="36" customFormat="1" ht="25.5" x14ac:dyDescent="0.2">
      <c r="A77" s="25" t="s">
        <v>70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>
        <f>G77+J77+M77</f>
        <v>0</v>
      </c>
      <c r="Q77" s="34">
        <f>H77+K77+N77</f>
        <v>0</v>
      </c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>
        <f>S77+V77+Y77</f>
        <v>0</v>
      </c>
      <c r="AC77" s="34">
        <f>T77+W77+Z77</f>
        <v>0</v>
      </c>
      <c r="AD77" s="34"/>
      <c r="AE77" s="34">
        <f>1840/2</f>
        <v>920</v>
      </c>
      <c r="AF77" s="34"/>
      <c r="AG77" s="34"/>
      <c r="AH77" s="34">
        <f>1840/2</f>
        <v>920</v>
      </c>
      <c r="AI77" s="34"/>
      <c r="AJ77" s="34"/>
      <c r="AK77" s="34"/>
      <c r="AL77" s="34"/>
      <c r="AM77" s="34"/>
      <c r="AN77" s="34">
        <f>AE77+AH77+AK77</f>
        <v>1840</v>
      </c>
      <c r="AO77" s="34">
        <f>AF77+AI77+AL77</f>
        <v>0</v>
      </c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>
        <f>AQ77+AT77+AW77</f>
        <v>0</v>
      </c>
      <c r="BA77" s="34">
        <f>AR77+AU77+AX77</f>
        <v>0</v>
      </c>
      <c r="BB77" s="34"/>
      <c r="BC77" s="34">
        <f>P77+AB77+AN77+AZ77</f>
        <v>1840</v>
      </c>
      <c r="BD77" s="34">
        <f>Q77+AC77+AO77+BA77</f>
        <v>0</v>
      </c>
      <c r="BE77" s="34"/>
      <c r="BF77" s="24" t="s">
        <v>73</v>
      </c>
      <c r="BG77" s="12"/>
      <c r="BH77" s="34"/>
      <c r="BI77" s="37"/>
      <c r="BJ77" s="34"/>
      <c r="BK77" s="34"/>
      <c r="BL77" s="34"/>
      <c r="BM77" s="34"/>
      <c r="BN77" s="34"/>
      <c r="BO77" s="34"/>
      <c r="BP77" s="34"/>
      <c r="BQ77" s="40">
        <f>980*1.18</f>
        <v>1156.3999999999999</v>
      </c>
      <c r="BR77" s="34"/>
      <c r="BS77" s="41">
        <f>BQ77-BC77</f>
        <v>-683.60000000000014</v>
      </c>
      <c r="BU77" s="47"/>
      <c r="BV77" s="47"/>
    </row>
    <row r="78" spans="1:74" s="11" customFormat="1" ht="39" customHeight="1" x14ac:dyDescent="0.2">
      <c r="A78" s="25" t="s">
        <v>71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34">
        <f>G78+J78+M78</f>
        <v>0</v>
      </c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34">
        <f>S78+V78+Y78</f>
        <v>0</v>
      </c>
      <c r="AC78" s="12"/>
      <c r="AD78" s="12"/>
      <c r="AE78" s="12">
        <f>9704/3</f>
        <v>3234.6666666666665</v>
      </c>
      <c r="AF78" s="12"/>
      <c r="AG78" s="12"/>
      <c r="AH78" s="12">
        <f>9704/3</f>
        <v>3234.6666666666665</v>
      </c>
      <c r="AI78" s="12"/>
      <c r="AJ78" s="12"/>
      <c r="AK78" s="12">
        <f>9704/3</f>
        <v>3234.6666666666665</v>
      </c>
      <c r="AL78" s="12"/>
      <c r="AM78" s="12"/>
      <c r="AN78" s="34">
        <f>AE78+AH78+AK78</f>
        <v>9704</v>
      </c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34">
        <f t="shared" ref="AZ78:BA80" si="17">AQ78+AT78+AW78</f>
        <v>0</v>
      </c>
      <c r="BA78" s="34">
        <f t="shared" si="17"/>
        <v>0</v>
      </c>
      <c r="BB78" s="34"/>
      <c r="BC78" s="34">
        <f>P78+AB78+AN78+AZ78</f>
        <v>9704</v>
      </c>
      <c r="BD78" s="12"/>
      <c r="BE78" s="12"/>
      <c r="BF78" s="24" t="s">
        <v>73</v>
      </c>
      <c r="BG78" s="12"/>
      <c r="BH78" s="12"/>
      <c r="BJ78" s="12"/>
      <c r="BK78" s="12"/>
      <c r="BL78" s="12"/>
      <c r="BM78" s="12"/>
      <c r="BN78" s="12"/>
      <c r="BO78" s="12"/>
      <c r="BP78" s="12"/>
      <c r="BQ78" s="37"/>
      <c r="BR78" s="12"/>
      <c r="BS78" s="37"/>
      <c r="BU78" s="47"/>
      <c r="BV78" s="47"/>
    </row>
    <row r="79" spans="1:74" s="4" customFormat="1" ht="25.5" x14ac:dyDescent="0.2">
      <c r="A79" s="25" t="s">
        <v>86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34">
        <f>G79+J79+M79</f>
        <v>0</v>
      </c>
      <c r="Q79" s="34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34">
        <f>S79+V79+Y79</f>
        <v>0</v>
      </c>
      <c r="AC79" s="34"/>
      <c r="AD79" s="12"/>
      <c r="AE79" s="12">
        <f>8460.9/3</f>
        <v>2820.2999999999997</v>
      </c>
      <c r="AF79" s="12"/>
      <c r="AG79" s="12"/>
      <c r="AH79" s="12">
        <f>8460.9/3</f>
        <v>2820.2999999999997</v>
      </c>
      <c r="AI79" s="12"/>
      <c r="AJ79" s="12"/>
      <c r="AK79" s="12">
        <f>8460.9/3</f>
        <v>2820.2999999999997</v>
      </c>
      <c r="AL79" s="12"/>
      <c r="AM79" s="12"/>
      <c r="AN79" s="34">
        <f>AE79+AH79+AK79</f>
        <v>8460.9</v>
      </c>
      <c r="AO79" s="34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34">
        <f t="shared" si="17"/>
        <v>0</v>
      </c>
      <c r="BA79" s="34">
        <f t="shared" si="17"/>
        <v>0</v>
      </c>
      <c r="BB79" s="34"/>
      <c r="BC79" s="34">
        <f>P79+AB79+AN79+AZ79</f>
        <v>8460.9</v>
      </c>
      <c r="BD79" s="12"/>
      <c r="BE79" s="12"/>
      <c r="BF79" s="24" t="s">
        <v>73</v>
      </c>
      <c r="BG79" s="12"/>
      <c r="BH79" s="12"/>
      <c r="BI79" s="11"/>
      <c r="BJ79" s="12"/>
      <c r="BK79" s="12"/>
      <c r="BL79" s="12"/>
      <c r="BM79" s="12"/>
      <c r="BN79" s="12"/>
      <c r="BO79" s="12"/>
      <c r="BP79" s="12"/>
      <c r="BQ79" s="40"/>
      <c r="BR79" s="12"/>
      <c r="BS79" s="40"/>
      <c r="BU79" s="47"/>
      <c r="BV79" s="47"/>
    </row>
    <row r="80" spans="1:74" s="4" customFormat="1" x14ac:dyDescent="0.2">
      <c r="A80" s="25" t="s">
        <v>72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34">
        <f>G80+J80+M80</f>
        <v>0</v>
      </c>
      <c r="Q80" s="3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34">
        <f>S80+V80+Y80</f>
        <v>0</v>
      </c>
      <c r="AC80" s="34"/>
      <c r="AD80" s="12"/>
      <c r="AE80" s="12">
        <f>1960/2</f>
        <v>980</v>
      </c>
      <c r="AF80" s="12"/>
      <c r="AG80" s="12"/>
      <c r="AH80" s="12">
        <f>1960/2</f>
        <v>980</v>
      </c>
      <c r="AI80" s="12"/>
      <c r="AJ80" s="12"/>
      <c r="AK80" s="12"/>
      <c r="AL80" s="12"/>
      <c r="AM80" s="12"/>
      <c r="AN80" s="34">
        <f>AE80+AH80+AK80</f>
        <v>1960</v>
      </c>
      <c r="AO80" s="34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34">
        <f t="shared" si="17"/>
        <v>0</v>
      </c>
      <c r="BA80" s="34">
        <f t="shared" si="17"/>
        <v>0</v>
      </c>
      <c r="BB80" s="34"/>
      <c r="BC80" s="34">
        <f>P80+AB80+AN80+AZ80</f>
        <v>1960</v>
      </c>
      <c r="BD80" s="12"/>
      <c r="BE80" s="12"/>
      <c r="BF80" s="24" t="s">
        <v>73</v>
      </c>
      <c r="BG80" s="12"/>
      <c r="BH80" s="12"/>
      <c r="BI80" s="11"/>
      <c r="BJ80" s="12"/>
      <c r="BK80" s="12"/>
      <c r="BL80" s="12"/>
      <c r="BM80" s="12"/>
      <c r="BN80" s="12"/>
      <c r="BO80" s="12"/>
      <c r="BP80" s="12"/>
      <c r="BQ80" s="40"/>
      <c r="BR80" s="12"/>
      <c r="BS80" s="40"/>
      <c r="BU80" s="47"/>
      <c r="BV80" s="47"/>
    </row>
    <row r="81" spans="1:74" s="4" customFormat="1" x14ac:dyDescent="0.2">
      <c r="A81" s="7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34"/>
      <c r="Q81" s="34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34"/>
      <c r="AC81" s="34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34"/>
      <c r="AO81" s="34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34"/>
      <c r="BA81" s="34"/>
      <c r="BB81" s="12"/>
      <c r="BC81" s="12"/>
      <c r="BD81" s="12"/>
      <c r="BE81" s="12"/>
      <c r="BF81" s="24"/>
      <c r="BG81" s="12"/>
      <c r="BH81" s="12"/>
      <c r="BI81" s="11"/>
      <c r="BJ81" s="12"/>
      <c r="BK81" s="12"/>
      <c r="BL81" s="12"/>
      <c r="BM81" s="12"/>
      <c r="BN81" s="12"/>
      <c r="BO81" s="12"/>
      <c r="BP81" s="12"/>
      <c r="BQ81" s="40"/>
      <c r="BR81" s="12"/>
      <c r="BS81" s="40"/>
      <c r="BU81" s="47"/>
      <c r="BV81" s="47"/>
    </row>
    <row r="82" spans="1:74" s="1" customFormat="1" hidden="1" x14ac:dyDescent="0.2">
      <c r="A82" s="52" t="s">
        <v>57</v>
      </c>
      <c r="B82" s="53"/>
      <c r="C82" s="54"/>
      <c r="D82" s="54"/>
      <c r="E82" s="54"/>
      <c r="F82" s="54"/>
      <c r="G82" s="54">
        <f>SUM(G84:G87)</f>
        <v>0</v>
      </c>
      <c r="H82" s="54">
        <f>SUM(H84:H87)</f>
        <v>0</v>
      </c>
      <c r="I82" s="16"/>
      <c r="J82" s="54">
        <f>SUM(J84:J87)</f>
        <v>0</v>
      </c>
      <c r="K82" s="54">
        <f>SUM(K84:K87)</f>
        <v>0</v>
      </c>
      <c r="L82" s="16"/>
      <c r="M82" s="54">
        <f>SUM(M84:M87)</f>
        <v>0</v>
      </c>
      <c r="N82" s="54">
        <f>SUM(N84:N87)</f>
        <v>0</v>
      </c>
      <c r="O82" s="16"/>
      <c r="P82" s="54">
        <f>SUM(P84:P87)</f>
        <v>0</v>
      </c>
      <c r="Q82" s="54">
        <f>SUM(Q84:Q87)</f>
        <v>0</v>
      </c>
      <c r="R82" s="16"/>
      <c r="S82" s="54">
        <f>SUM(S84:S87)</f>
        <v>0</v>
      </c>
      <c r="T82" s="54">
        <f>SUM(T84:T87)</f>
        <v>0</v>
      </c>
      <c r="U82" s="16"/>
      <c r="V82" s="54">
        <f>SUM(V84:V87)</f>
        <v>0</v>
      </c>
      <c r="W82" s="54">
        <f>SUM(W84:W87)</f>
        <v>0</v>
      </c>
      <c r="X82" s="16"/>
      <c r="Y82" s="54">
        <f>SUM(Y84:Y87)</f>
        <v>0</v>
      </c>
      <c r="Z82" s="54">
        <f>SUM(Z84:Z87)</f>
        <v>0</v>
      </c>
      <c r="AA82" s="16"/>
      <c r="AB82" s="54">
        <f>SUM(AB84:AB87)</f>
        <v>0</v>
      </c>
      <c r="AC82" s="54">
        <f>SUM(AC84:AC87)</f>
        <v>0</v>
      </c>
      <c r="AD82" s="16"/>
      <c r="AE82" s="54">
        <f>SUM(AE84:AE87)</f>
        <v>0</v>
      </c>
      <c r="AF82" s="54">
        <f>SUM(AF84:AF87)</f>
        <v>0</v>
      </c>
      <c r="AG82" s="16"/>
      <c r="AH82" s="54">
        <f>SUM(AH84:AH87)</f>
        <v>0</v>
      </c>
      <c r="AI82" s="54">
        <f>SUM(AI84:AI87)</f>
        <v>0</v>
      </c>
      <c r="AJ82" s="16"/>
      <c r="AK82" s="54">
        <f>SUM(AK84:AK87)</f>
        <v>0</v>
      </c>
      <c r="AL82" s="54">
        <f>SUM(AL84:AL87)</f>
        <v>0</v>
      </c>
      <c r="AM82" s="16"/>
      <c r="AN82" s="54">
        <f>SUM(AN84:AN87)</f>
        <v>0</v>
      </c>
      <c r="AO82" s="54">
        <f>SUM(AO84:AO87)</f>
        <v>0</v>
      </c>
      <c r="AP82" s="16"/>
      <c r="AQ82" s="54">
        <f>SUM(AQ84:AQ87)</f>
        <v>0</v>
      </c>
      <c r="AR82" s="54">
        <f>SUM(AR84:AR87)</f>
        <v>0</v>
      </c>
      <c r="AS82" s="16"/>
      <c r="AT82" s="54">
        <f>SUM(AT84:AT87)</f>
        <v>0</v>
      </c>
      <c r="AU82" s="54">
        <f>SUM(AU84:AU87)</f>
        <v>0</v>
      </c>
      <c r="AV82" s="16"/>
      <c r="AW82" s="54">
        <f>SUM(AW84:AW87)</f>
        <v>0</v>
      </c>
      <c r="AX82" s="54">
        <f>SUM(AX84:AX87)</f>
        <v>0</v>
      </c>
      <c r="AY82" s="16"/>
      <c r="AZ82" s="54">
        <f>SUM(AZ84:AZ87)</f>
        <v>0</v>
      </c>
      <c r="BA82" s="54">
        <f>SUM(BA84:BA87)</f>
        <v>0</v>
      </c>
      <c r="BB82" s="16"/>
      <c r="BC82" s="54">
        <f>SUM(BC84:BC87)</f>
        <v>0</v>
      </c>
      <c r="BD82" s="15">
        <f>SUM(BD84:BD87)</f>
        <v>0</v>
      </c>
      <c r="BE82" s="16"/>
      <c r="BF82" s="20"/>
      <c r="BG82" s="12"/>
      <c r="BH82" s="16"/>
      <c r="BI82" s="20"/>
      <c r="BJ82" s="16"/>
      <c r="BK82" s="16"/>
      <c r="BL82" s="15">
        <f>P82+AB82+AN82</f>
        <v>0</v>
      </c>
      <c r="BM82" s="15">
        <f>Q82+AC82+AO82</f>
        <v>0</v>
      </c>
      <c r="BN82" s="15">
        <f>AZ82</f>
        <v>0</v>
      </c>
      <c r="BO82" s="15">
        <f>BA82</f>
        <v>0</v>
      </c>
      <c r="BP82" s="16"/>
      <c r="BQ82" s="15"/>
      <c r="BR82" s="16"/>
      <c r="BS82" s="15"/>
      <c r="BU82" s="46"/>
      <c r="BV82" s="46"/>
    </row>
    <row r="83" spans="1:74" hidden="1" x14ac:dyDescent="0.2">
      <c r="A83" s="26" t="s">
        <v>29</v>
      </c>
      <c r="BG83" s="12"/>
      <c r="BT83"/>
      <c r="BU83"/>
    </row>
    <row r="84" spans="1:74" hidden="1" x14ac:dyDescent="0.2">
      <c r="A84" s="25" t="s">
        <v>16</v>
      </c>
      <c r="P84" s="34">
        <f>G84+J84+M84</f>
        <v>0</v>
      </c>
      <c r="AB84" s="34">
        <f>S84+V84+Y84</f>
        <v>0</v>
      </c>
      <c r="AN84" s="34">
        <f>AE84+AH84+AK84</f>
        <v>0</v>
      </c>
      <c r="AZ84" s="34">
        <f>AQ84+AT84+AW84</f>
        <v>0</v>
      </c>
      <c r="BA84" s="34">
        <f>AR84+AU84+AX84</f>
        <v>0</v>
      </c>
      <c r="BC84" s="12">
        <f>P84+AB84+AN84+AZ84</f>
        <v>0</v>
      </c>
      <c r="BG84" s="12"/>
      <c r="BT84"/>
      <c r="BU84"/>
    </row>
    <row r="85" spans="1:74" s="27" customFormat="1" hidden="1" x14ac:dyDescent="0.2">
      <c r="A85" s="26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44"/>
      <c r="BG85" s="12"/>
      <c r="BH85" s="29"/>
      <c r="BI85" s="44"/>
      <c r="BJ85" s="29"/>
      <c r="BK85" s="29"/>
      <c r="BL85" s="16"/>
      <c r="BM85" s="16"/>
      <c r="BN85" s="16"/>
      <c r="BO85" s="16"/>
      <c r="BP85" s="29"/>
      <c r="BQ85" s="45"/>
      <c r="BR85" s="29"/>
      <c r="BS85" s="45"/>
      <c r="BU85" s="47"/>
      <c r="BV85" s="47"/>
    </row>
    <row r="86" spans="1:74" s="4" customFormat="1" hidden="1" x14ac:dyDescent="0.2">
      <c r="A86" s="25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34"/>
      <c r="Q86" s="34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34"/>
      <c r="AC86" s="34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34"/>
      <c r="AO86" s="34"/>
      <c r="AP86" s="12"/>
      <c r="AQ86" s="12"/>
      <c r="AR86" s="12"/>
      <c r="AS86" s="12"/>
      <c r="AT86" s="12"/>
      <c r="AU86" s="12"/>
      <c r="AV86" s="12"/>
      <c r="AW86" s="12"/>
      <c r="AX86" s="34"/>
      <c r="AY86" s="12"/>
      <c r="AZ86" s="34"/>
      <c r="BA86" s="34"/>
      <c r="BB86" s="12"/>
      <c r="BC86" s="12"/>
      <c r="BD86" s="12"/>
      <c r="BE86" s="12"/>
      <c r="BF86" s="24"/>
      <c r="BG86" s="12"/>
      <c r="BH86" s="12"/>
      <c r="BI86" s="24"/>
      <c r="BJ86" s="12"/>
      <c r="BK86" s="12"/>
      <c r="BL86" s="12"/>
      <c r="BM86" s="12"/>
      <c r="BN86" s="12"/>
      <c r="BO86" s="12"/>
      <c r="BP86" s="12"/>
      <c r="BQ86" s="40"/>
      <c r="BR86" s="12"/>
      <c r="BS86" s="40"/>
      <c r="BU86" s="47"/>
      <c r="BV86" s="47"/>
    </row>
    <row r="87" spans="1:74" s="4" customFormat="1" hidden="1" x14ac:dyDescent="0.2">
      <c r="A87" s="25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34"/>
      <c r="Q87" s="34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34"/>
      <c r="AC87" s="34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34"/>
      <c r="AO87" s="34"/>
      <c r="AP87" s="12"/>
      <c r="AQ87" s="12"/>
      <c r="AR87" s="12"/>
      <c r="AS87" s="12"/>
      <c r="AT87" s="12"/>
      <c r="AU87" s="12"/>
      <c r="AV87" s="12"/>
      <c r="AW87" s="12"/>
      <c r="AX87" s="34"/>
      <c r="AY87" s="12"/>
      <c r="AZ87" s="34"/>
      <c r="BA87" s="34"/>
      <c r="BB87" s="12"/>
      <c r="BC87" s="12"/>
      <c r="BD87" s="12"/>
      <c r="BE87" s="12"/>
      <c r="BF87" s="24"/>
      <c r="BG87" s="12"/>
      <c r="BH87" s="12"/>
      <c r="BI87" s="24"/>
      <c r="BJ87" s="12"/>
      <c r="BK87" s="12"/>
      <c r="BL87" s="12"/>
      <c r="BM87" s="12"/>
      <c r="BN87" s="12"/>
      <c r="BO87" s="12"/>
      <c r="BP87" s="12"/>
      <c r="BQ87" s="40"/>
      <c r="BR87" s="12"/>
      <c r="BS87" s="40"/>
      <c r="BU87" s="47"/>
      <c r="BV87" s="47"/>
    </row>
    <row r="88" spans="1:74" s="1" customFormat="1" hidden="1" x14ac:dyDescent="0.2">
      <c r="A88" s="52" t="s">
        <v>58</v>
      </c>
      <c r="B88" s="53"/>
      <c r="C88" s="54"/>
      <c r="D88" s="54"/>
      <c r="E88" s="54"/>
      <c r="F88" s="54"/>
      <c r="G88" s="54">
        <f>SUM(G91:G92)</f>
        <v>0</v>
      </c>
      <c r="H88" s="54">
        <f>SUM(H90:H93)</f>
        <v>0</v>
      </c>
      <c r="I88" s="16"/>
      <c r="J88" s="54">
        <f>SUM(J91:J92)</f>
        <v>0</v>
      </c>
      <c r="K88" s="54">
        <f>SUM(K90:K93)</f>
        <v>0</v>
      </c>
      <c r="L88" s="16"/>
      <c r="M88" s="54">
        <f>SUM(M91:M92)</f>
        <v>0</v>
      </c>
      <c r="N88" s="54">
        <f>SUM(N90:N93)</f>
        <v>0</v>
      </c>
      <c r="O88" s="16"/>
      <c r="P88" s="54">
        <f>SUM(P91:P92)</f>
        <v>0</v>
      </c>
      <c r="Q88" s="54">
        <f>SUM(Q90:Q93)</f>
        <v>0</v>
      </c>
      <c r="R88" s="16"/>
      <c r="S88" s="54">
        <f>SUM(S91:S92)</f>
        <v>0</v>
      </c>
      <c r="T88" s="54">
        <f>SUM(T90:T93)</f>
        <v>0</v>
      </c>
      <c r="U88" s="16"/>
      <c r="V88" s="54">
        <f>SUM(V91:V92)</f>
        <v>0</v>
      </c>
      <c r="W88" s="54">
        <f>SUM(W90:W93)</f>
        <v>0</v>
      </c>
      <c r="X88" s="16"/>
      <c r="Y88" s="54">
        <f>SUM(Y91:Y92)</f>
        <v>0</v>
      </c>
      <c r="Z88" s="54">
        <f>SUM(Z90:Z93)</f>
        <v>0</v>
      </c>
      <c r="AA88" s="16"/>
      <c r="AB88" s="54">
        <f>SUM(AB91:AB92)</f>
        <v>0</v>
      </c>
      <c r="AC88" s="54">
        <f>SUM(AC90:AC93)</f>
        <v>0</v>
      </c>
      <c r="AD88" s="16"/>
      <c r="AE88" s="54">
        <f>SUM(AE91:AE92)</f>
        <v>0</v>
      </c>
      <c r="AF88" s="54">
        <f>SUM(AF90:AF93)</f>
        <v>0</v>
      </c>
      <c r="AG88" s="16"/>
      <c r="AH88" s="54">
        <f>SUM(AH91:AH92)</f>
        <v>0</v>
      </c>
      <c r="AI88" s="54">
        <f>SUM(AI90:AI93)</f>
        <v>0</v>
      </c>
      <c r="AJ88" s="16"/>
      <c r="AK88" s="54">
        <f>SUM(AK91:AK92)</f>
        <v>0</v>
      </c>
      <c r="AL88" s="54">
        <f>SUM(AL90:AL93)</f>
        <v>0</v>
      </c>
      <c r="AM88" s="16"/>
      <c r="AN88" s="54">
        <f>SUM(AN91:AN92)</f>
        <v>0</v>
      </c>
      <c r="AO88" s="54">
        <f>SUM(AO90:AO93)</f>
        <v>0</v>
      </c>
      <c r="AP88" s="16"/>
      <c r="AQ88" s="54">
        <f>SUM(AQ91:AQ92)</f>
        <v>0</v>
      </c>
      <c r="AR88" s="54">
        <f>SUM(AR90:AR93)</f>
        <v>0</v>
      </c>
      <c r="AS88" s="16"/>
      <c r="AT88" s="54">
        <f>SUM(AT91:AT92)</f>
        <v>0</v>
      </c>
      <c r="AU88" s="54">
        <f>SUM(AU90:AU93)</f>
        <v>0</v>
      </c>
      <c r="AV88" s="16"/>
      <c r="AW88" s="54">
        <f>SUM(AW91:AW92)</f>
        <v>0</v>
      </c>
      <c r="AX88" s="54">
        <f>SUM(AX90:AX93)</f>
        <v>0</v>
      </c>
      <c r="AY88" s="16"/>
      <c r="AZ88" s="54">
        <f>SUM(AZ91:AZ92)</f>
        <v>0</v>
      </c>
      <c r="BA88" s="54">
        <f>SUM(BA90:BA93)</f>
        <v>0</v>
      </c>
      <c r="BB88" s="16"/>
      <c r="BC88" s="54">
        <f>SUM(BC91:BC92)</f>
        <v>0</v>
      </c>
      <c r="BD88" s="15">
        <f>SUM(BD90:BD93)</f>
        <v>0</v>
      </c>
      <c r="BE88" s="16"/>
      <c r="BF88" s="20"/>
      <c r="BG88" s="12"/>
      <c r="BH88" s="16"/>
      <c r="BI88" s="20"/>
      <c r="BJ88" s="16"/>
      <c r="BK88" s="16"/>
      <c r="BL88" s="15">
        <f t="shared" ref="BL88:BM92" si="18">P88+AB88+AN88</f>
        <v>0</v>
      </c>
      <c r="BM88" s="15">
        <f t="shared" si="18"/>
        <v>0</v>
      </c>
      <c r="BN88" s="15">
        <f t="shared" ref="BN88:BO92" si="19">AZ88</f>
        <v>0</v>
      </c>
      <c r="BO88" s="15">
        <f t="shared" si="19"/>
        <v>0</v>
      </c>
      <c r="BP88" s="16"/>
      <c r="BQ88" s="15"/>
      <c r="BR88" s="16"/>
      <c r="BS88" s="15"/>
      <c r="BU88" s="46"/>
      <c r="BV88" s="46"/>
    </row>
    <row r="89" spans="1:74" s="3" customFormat="1" hidden="1" x14ac:dyDescent="0.2">
      <c r="A89" s="8" t="s">
        <v>9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23"/>
      <c r="BG89" s="12"/>
      <c r="BH89" s="16"/>
      <c r="BI89" s="23"/>
      <c r="BJ89" s="16"/>
      <c r="BK89" s="16"/>
      <c r="BL89" s="16">
        <f t="shared" si="18"/>
        <v>0</v>
      </c>
      <c r="BM89" s="16">
        <f t="shared" si="18"/>
        <v>0</v>
      </c>
      <c r="BN89" s="16">
        <f t="shared" si="19"/>
        <v>0</v>
      </c>
      <c r="BO89" s="16">
        <f t="shared" si="19"/>
        <v>0</v>
      </c>
      <c r="BP89" s="16"/>
      <c r="BQ89" s="40"/>
      <c r="BR89" s="16"/>
      <c r="BS89" s="40"/>
      <c r="BU89" s="46"/>
      <c r="BV89" s="46"/>
    </row>
    <row r="90" spans="1:74" s="27" customFormat="1" hidden="1" x14ac:dyDescent="0.2">
      <c r="A90" s="26" t="s">
        <v>29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44"/>
      <c r="BG90" s="12"/>
      <c r="BH90" s="29"/>
      <c r="BI90" s="44"/>
      <c r="BJ90" s="29"/>
      <c r="BK90" s="29"/>
      <c r="BL90" s="16">
        <f t="shared" si="18"/>
        <v>0</v>
      </c>
      <c r="BM90" s="16">
        <f t="shared" si="18"/>
        <v>0</v>
      </c>
      <c r="BN90" s="16">
        <f t="shared" si="19"/>
        <v>0</v>
      </c>
      <c r="BO90" s="16">
        <f t="shared" si="19"/>
        <v>0</v>
      </c>
      <c r="BP90" s="29"/>
      <c r="BQ90" s="45"/>
      <c r="BR90" s="29"/>
      <c r="BS90" s="45"/>
      <c r="BU90" s="46"/>
      <c r="BV90" s="46"/>
    </row>
    <row r="91" spans="1:74" s="4" customFormat="1" ht="12.75" hidden="1" customHeight="1" x14ac:dyDescent="0.2">
      <c r="A91" s="25" t="s">
        <v>51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34">
        <f>G91+J91+M91</f>
        <v>0</v>
      </c>
      <c r="Q91" s="34">
        <f>H91+K91+N91</f>
        <v>0</v>
      </c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34">
        <f>S91+V91+Y91</f>
        <v>0</v>
      </c>
      <c r="AC91" s="34">
        <f>T91+W91+Z91</f>
        <v>0</v>
      </c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34">
        <f>AE91+AH91+AK91</f>
        <v>0</v>
      </c>
      <c r="AO91" s="34">
        <f>AF91+AI91+AL91</f>
        <v>0</v>
      </c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34">
        <f>AQ91+AT91+AW91</f>
        <v>0</v>
      </c>
      <c r="BA91" s="34">
        <f>AR91+AU91+AX91</f>
        <v>0</v>
      </c>
      <c r="BB91" s="12"/>
      <c r="BC91" s="12">
        <f>P91+AB91+AN91+AZ91</f>
        <v>0</v>
      </c>
      <c r="BD91" s="12">
        <f>Q91+AC91+AO91+BA91</f>
        <v>0</v>
      </c>
      <c r="BE91" s="12"/>
      <c r="BF91" s="24"/>
      <c r="BG91" s="12"/>
      <c r="BH91" s="12"/>
      <c r="BI91" s="24"/>
      <c r="BJ91" s="12"/>
      <c r="BK91" s="12"/>
      <c r="BL91" s="12">
        <f t="shared" si="18"/>
        <v>0</v>
      </c>
      <c r="BM91" s="12">
        <f t="shared" si="18"/>
        <v>0</v>
      </c>
      <c r="BN91" s="12">
        <f t="shared" si="19"/>
        <v>0</v>
      </c>
      <c r="BO91" s="12">
        <f t="shared" si="19"/>
        <v>0</v>
      </c>
      <c r="BP91" s="12"/>
      <c r="BQ91" s="40"/>
      <c r="BR91" s="12"/>
      <c r="BS91" s="40"/>
      <c r="BU91" s="46"/>
      <c r="BV91" s="46"/>
    </row>
    <row r="92" spans="1:74" s="4" customFormat="1" ht="12.75" hidden="1" customHeight="1" x14ac:dyDescent="0.2">
      <c r="A92" s="25" t="s">
        <v>14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34">
        <f>G92+J92+M92</f>
        <v>0</v>
      </c>
      <c r="Q92" s="34">
        <f>H92+K92+N92</f>
        <v>0</v>
      </c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34">
        <f>S92+V92+Y92</f>
        <v>0</v>
      </c>
      <c r="AC92" s="34">
        <f>T92+W92+Z92</f>
        <v>0</v>
      </c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34">
        <f>AE92+AH92+AK92</f>
        <v>0</v>
      </c>
      <c r="AO92" s="34">
        <f>AF92+AI92+AL92</f>
        <v>0</v>
      </c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34">
        <f>AQ92+AT92+AW92</f>
        <v>0</v>
      </c>
      <c r="BA92" s="34">
        <f>AR92+AU92+AX92</f>
        <v>0</v>
      </c>
      <c r="BB92" s="12"/>
      <c r="BC92" s="12">
        <f>P92+AB92+AN92+AZ92</f>
        <v>0</v>
      </c>
      <c r="BD92" s="12">
        <f>Q92+AC92+AO92+BA92</f>
        <v>0</v>
      </c>
      <c r="BE92" s="12"/>
      <c r="BF92" s="24"/>
      <c r="BG92" s="12"/>
      <c r="BH92" s="12"/>
      <c r="BI92" s="24"/>
      <c r="BJ92" s="12"/>
      <c r="BK92" s="12"/>
      <c r="BL92" s="12">
        <f t="shared" si="18"/>
        <v>0</v>
      </c>
      <c r="BM92" s="12">
        <f t="shared" si="18"/>
        <v>0</v>
      </c>
      <c r="BN92" s="12">
        <f t="shared" si="19"/>
        <v>0</v>
      </c>
      <c r="BO92" s="12">
        <f t="shared" si="19"/>
        <v>0</v>
      </c>
      <c r="BP92" s="12"/>
      <c r="BQ92" s="40"/>
      <c r="BR92" s="12"/>
      <c r="BS92" s="40"/>
      <c r="BU92" s="46"/>
      <c r="BV92" s="46"/>
    </row>
    <row r="93" spans="1:74" s="27" customFormat="1" hidden="1" x14ac:dyDescent="0.2">
      <c r="A93" s="26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44"/>
      <c r="BG93" s="12"/>
      <c r="BH93" s="29"/>
      <c r="BI93" s="44"/>
      <c r="BJ93" s="29"/>
      <c r="BK93" s="29"/>
      <c r="BL93" s="12"/>
      <c r="BM93" s="12"/>
      <c r="BN93" s="12"/>
      <c r="BO93" s="12"/>
      <c r="BP93" s="29"/>
      <c r="BQ93" s="45"/>
      <c r="BR93" s="29"/>
      <c r="BS93" s="45"/>
      <c r="BU93" s="47"/>
      <c r="BV93" s="47"/>
    </row>
    <row r="94" spans="1:74" s="4" customFormat="1" hidden="1" x14ac:dyDescent="0.2">
      <c r="A94" s="25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24"/>
      <c r="BG94" s="12"/>
      <c r="BH94" s="12"/>
      <c r="BI94" s="24"/>
      <c r="BJ94" s="12"/>
      <c r="BK94" s="12"/>
      <c r="BL94" s="12"/>
      <c r="BM94" s="12"/>
      <c r="BN94" s="12"/>
      <c r="BO94" s="12"/>
      <c r="BP94" s="12"/>
      <c r="BQ94" s="40"/>
      <c r="BR94" s="12"/>
      <c r="BS94" s="40"/>
      <c r="BU94" s="47"/>
      <c r="BV94" s="47"/>
    </row>
    <row r="95" spans="1:74" s="1" customFormat="1" hidden="1" x14ac:dyDescent="0.2">
      <c r="A95" s="52" t="s">
        <v>59</v>
      </c>
      <c r="B95" s="53"/>
      <c r="C95" s="54"/>
      <c r="D95" s="54"/>
      <c r="E95" s="54"/>
      <c r="F95" s="54"/>
      <c r="G95" s="54">
        <f>G96+G104+G108+G100+G112</f>
        <v>0</v>
      </c>
      <c r="H95" s="54" t="e">
        <f>H96+H104+H108+H100+H147+H112</f>
        <v>#REF!</v>
      </c>
      <c r="I95" s="16"/>
      <c r="J95" s="54">
        <f>J96+J104+J108+J100+J112</f>
        <v>0</v>
      </c>
      <c r="K95" s="54" t="e">
        <f>K96+K104+K108+K100+K147+K112</f>
        <v>#REF!</v>
      </c>
      <c r="L95" s="16"/>
      <c r="M95" s="54">
        <f>M96+M104+M108+M100+M112</f>
        <v>659.8</v>
      </c>
      <c r="N95" s="54" t="e">
        <f>N96+N104+N108+N100+N147+N112</f>
        <v>#REF!</v>
      </c>
      <c r="O95" s="16"/>
      <c r="P95" s="54">
        <f>P96+P104+P108+P100+P112</f>
        <v>659.8</v>
      </c>
      <c r="Q95" s="54" t="e">
        <f>Q96+Q104+Q108+Q100+Q147+Q112</f>
        <v>#REF!</v>
      </c>
      <c r="R95" s="16"/>
      <c r="S95" s="54">
        <f>S96+S104+S108+S100+S112</f>
        <v>67.2</v>
      </c>
      <c r="T95" s="54" t="e">
        <f>T96+T104+T108+T100+T147+T112</f>
        <v>#REF!</v>
      </c>
      <c r="U95" s="16"/>
      <c r="V95" s="54">
        <f>V96+V104+V108+V100+V112</f>
        <v>0</v>
      </c>
      <c r="W95" s="54" t="e">
        <f>W96+W104+W108+W100+W147+W112</f>
        <v>#REF!</v>
      </c>
      <c r="X95" s="16"/>
      <c r="Y95" s="54">
        <f>Y96+Y104+Y108+Y100+Y112</f>
        <v>0</v>
      </c>
      <c r="Z95" s="54" t="e">
        <f>Z96+Z104+Z108+Z100+Z147+Z112</f>
        <v>#REF!</v>
      </c>
      <c r="AA95" s="16"/>
      <c r="AB95" s="54">
        <f>AB96+AB104+AB108+AB100+AB112</f>
        <v>67.2</v>
      </c>
      <c r="AC95" s="54" t="e">
        <f>AC96+AC104+AC108+AC100+AC147+AC112</f>
        <v>#REF!</v>
      </c>
      <c r="AD95" s="16"/>
      <c r="AE95" s="54">
        <f>AE96+AE104+AE108+AE100+AE112</f>
        <v>0</v>
      </c>
      <c r="AF95" s="54" t="e">
        <f>AF96+AF104+AF108+AF100+AF147+AF112</f>
        <v>#REF!</v>
      </c>
      <c r="AG95" s="16"/>
      <c r="AH95" s="54">
        <f>AH96+AH104+AH108+AH100+AH112</f>
        <v>0</v>
      </c>
      <c r="AI95" s="54" t="e">
        <f>AI96+AI104+AI108+AI100+AI147+AI112</f>
        <v>#REF!</v>
      </c>
      <c r="AJ95" s="16"/>
      <c r="AK95" s="54">
        <f>AK96+AK104+AK108+AK100+AK112</f>
        <v>0</v>
      </c>
      <c r="AL95" s="54" t="e">
        <f>AL96+AL104+AL108+AL100+AL147+AL112</f>
        <v>#REF!</v>
      </c>
      <c r="AM95" s="16"/>
      <c r="AN95" s="54">
        <f>AN96+AN104+AN108+AN100+AN112</f>
        <v>0</v>
      </c>
      <c r="AO95" s="54" t="e">
        <f>AO96+AO104+AO108+AO100+AO147+AO112</f>
        <v>#REF!</v>
      </c>
      <c r="AP95" s="16"/>
      <c r="AQ95" s="54">
        <f>AQ96+AQ104+AQ108+AQ100+AQ112</f>
        <v>0</v>
      </c>
      <c r="AR95" s="54" t="e">
        <f>AR96+AR104+AR108+AR100+AR147+AR112</f>
        <v>#REF!</v>
      </c>
      <c r="AS95" s="16"/>
      <c r="AT95" s="54">
        <f>AT96+AT104+AT108+AT100+AT112</f>
        <v>0</v>
      </c>
      <c r="AU95" s="54" t="e">
        <f>AU96+AU104+AU108+AU100+AU147+AU112</f>
        <v>#REF!</v>
      </c>
      <c r="AV95" s="16"/>
      <c r="AW95" s="54">
        <f>AW96+AW104+AW108+AW100+AW112</f>
        <v>0</v>
      </c>
      <c r="AX95" s="54" t="e">
        <f>AX96+AX104+AX108+AX100+AX147+AX112</f>
        <v>#REF!</v>
      </c>
      <c r="AY95" s="16"/>
      <c r="AZ95" s="54">
        <f>AZ96+AZ104+AZ108+AZ100+AZ112</f>
        <v>0</v>
      </c>
      <c r="BA95" s="54" t="e">
        <f>BA96+BA104+BA108+BA100+BA147+BA112</f>
        <v>#REF!</v>
      </c>
      <c r="BB95" s="16"/>
      <c r="BC95" s="54">
        <f>BC96+BC104+BC108+BC100+BC112</f>
        <v>727</v>
      </c>
      <c r="BD95" s="15" t="e">
        <f>BD96+BD104+BD108+BD100+BD147+BD112</f>
        <v>#REF!</v>
      </c>
      <c r="BE95" s="16"/>
      <c r="BF95" s="20"/>
      <c r="BG95" s="12"/>
      <c r="BH95" s="16"/>
      <c r="BI95" s="20"/>
      <c r="BJ95" s="16"/>
      <c r="BK95" s="16"/>
      <c r="BL95" s="15">
        <f t="shared" ref="BL95:BM98" si="20">P95+AB95+AN95</f>
        <v>727</v>
      </c>
      <c r="BM95" s="15" t="e">
        <f t="shared" si="20"/>
        <v>#REF!</v>
      </c>
      <c r="BN95" s="15">
        <f t="shared" ref="BN95:BO98" si="21">AZ95</f>
        <v>0</v>
      </c>
      <c r="BO95" s="15" t="e">
        <f t="shared" si="21"/>
        <v>#REF!</v>
      </c>
      <c r="BP95" s="16"/>
      <c r="BQ95" s="15" t="e">
        <f>BQ96+BQ104+BQ108+BQ100+BQ147+BQ112</f>
        <v>#REF!</v>
      </c>
      <c r="BR95" s="16"/>
      <c r="BS95" s="15" t="e">
        <f>BS96+BS104+BS108+BS100+BS147+BS112</f>
        <v>#REF!</v>
      </c>
      <c r="BU95" s="46"/>
      <c r="BV95" s="46"/>
    </row>
    <row r="96" spans="1:74" s="1" customFormat="1" hidden="1" x14ac:dyDescent="0.2">
      <c r="A96" s="43" t="s">
        <v>17</v>
      </c>
      <c r="B96" s="3"/>
      <c r="C96" s="16"/>
      <c r="D96" s="16"/>
      <c r="E96" s="16"/>
      <c r="F96" s="16"/>
      <c r="G96" s="16">
        <f>SUM(G98:G99)</f>
        <v>0</v>
      </c>
      <c r="H96" s="16">
        <f>SUM(H98:H99)</f>
        <v>0</v>
      </c>
      <c r="I96" s="16"/>
      <c r="J96" s="16">
        <f>SUM(J98:J99)</f>
        <v>0</v>
      </c>
      <c r="K96" s="16">
        <f>SUM(K98:K99)</f>
        <v>0</v>
      </c>
      <c r="L96" s="16"/>
      <c r="M96" s="16">
        <f>SUM(M98:M99)</f>
        <v>0</v>
      </c>
      <c r="N96" s="16">
        <f>SUM(N98:N99)</f>
        <v>0</v>
      </c>
      <c r="O96" s="16"/>
      <c r="P96" s="16">
        <f>SUM(P98:P99)</f>
        <v>0</v>
      </c>
      <c r="Q96" s="16">
        <f>SUM(Q98:Q99)</f>
        <v>0</v>
      </c>
      <c r="R96" s="16"/>
      <c r="S96" s="16">
        <f>SUM(S98:S99)</f>
        <v>0</v>
      </c>
      <c r="T96" s="16">
        <f>SUM(T98:T99)</f>
        <v>0</v>
      </c>
      <c r="U96" s="16"/>
      <c r="V96" s="16">
        <f>SUM(V98:V99)</f>
        <v>0</v>
      </c>
      <c r="W96" s="16">
        <f>SUM(W98:W99)</f>
        <v>0</v>
      </c>
      <c r="X96" s="16"/>
      <c r="Y96" s="16">
        <f>SUM(Y98:Y99)</f>
        <v>0</v>
      </c>
      <c r="Z96" s="16">
        <f>SUM(Z98:Z99)</f>
        <v>0</v>
      </c>
      <c r="AA96" s="16"/>
      <c r="AB96" s="16">
        <f>SUM(AB98:AB99)</f>
        <v>0</v>
      </c>
      <c r="AC96" s="16">
        <f>SUM(AC98:AC99)</f>
        <v>0</v>
      </c>
      <c r="AD96" s="16"/>
      <c r="AE96" s="16">
        <f>SUM(AE98:AE99)</f>
        <v>0</v>
      </c>
      <c r="AF96" s="18">
        <f>SUM(AF98:AF99)</f>
        <v>0</v>
      </c>
      <c r="AG96" s="16"/>
      <c r="AH96" s="16">
        <f>SUM(AH98:AH99)</f>
        <v>0</v>
      </c>
      <c r="AI96" s="18">
        <f>SUM(AI98:AI99)</f>
        <v>0</v>
      </c>
      <c r="AJ96" s="16"/>
      <c r="AK96" s="16">
        <f>SUM(AK98:AK99)</f>
        <v>0</v>
      </c>
      <c r="AL96" s="18">
        <f>SUM(AL98:AL99)</f>
        <v>0</v>
      </c>
      <c r="AM96" s="16"/>
      <c r="AN96" s="16">
        <f>SUM(AN98:AN99)</f>
        <v>0</v>
      </c>
      <c r="AO96" s="18">
        <f>SUM(AO98:AO99)</f>
        <v>0</v>
      </c>
      <c r="AP96" s="16"/>
      <c r="AQ96" s="16">
        <f>SUM(AQ98:AQ99)</f>
        <v>0</v>
      </c>
      <c r="AR96" s="18">
        <f>SUM(AR98:AR99)</f>
        <v>0</v>
      </c>
      <c r="AS96" s="16"/>
      <c r="AT96" s="16">
        <f>SUM(AT98:AT99)</f>
        <v>0</v>
      </c>
      <c r="AU96" s="18">
        <f>SUM(AU98:AU99)</f>
        <v>0</v>
      </c>
      <c r="AV96" s="16"/>
      <c r="AW96" s="16">
        <f>SUM(AW98:AW99)</f>
        <v>0</v>
      </c>
      <c r="AX96" s="18">
        <f>SUM(AX98:AX99)</f>
        <v>0</v>
      </c>
      <c r="AY96" s="16"/>
      <c r="AZ96" s="16">
        <f>SUM(AZ98:AZ99)</f>
        <v>0</v>
      </c>
      <c r="BA96" s="18">
        <f>SUM(BA98:BA99)</f>
        <v>0</v>
      </c>
      <c r="BB96" s="16"/>
      <c r="BC96" s="16">
        <f>SUM(BC98:BC99)</f>
        <v>0</v>
      </c>
      <c r="BD96" s="18">
        <f>SUM(BD98:BD99)</f>
        <v>0</v>
      </c>
      <c r="BE96" s="16"/>
      <c r="BF96" s="22"/>
      <c r="BG96" s="12"/>
      <c r="BH96" s="16"/>
      <c r="BI96" s="22"/>
      <c r="BJ96" s="16"/>
      <c r="BK96" s="16"/>
      <c r="BL96" s="18">
        <f t="shared" si="20"/>
        <v>0</v>
      </c>
      <c r="BM96" s="18">
        <f t="shared" si="20"/>
        <v>0</v>
      </c>
      <c r="BN96" s="18">
        <f t="shared" si="21"/>
        <v>0</v>
      </c>
      <c r="BO96" s="18">
        <f t="shared" si="21"/>
        <v>0</v>
      </c>
      <c r="BP96" s="16"/>
      <c r="BQ96" s="38"/>
      <c r="BR96" s="16"/>
      <c r="BS96" s="38"/>
      <c r="BU96" s="46"/>
      <c r="BV96" s="46"/>
    </row>
    <row r="97" spans="1:74" s="31" customFormat="1" hidden="1" x14ac:dyDescent="0.2">
      <c r="A97" s="26" t="s">
        <v>29</v>
      </c>
      <c r="B97" s="27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8"/>
      <c r="AG97" s="29"/>
      <c r="AH97" s="29"/>
      <c r="AI97" s="28"/>
      <c r="AJ97" s="29"/>
      <c r="AK97" s="29"/>
      <c r="AL97" s="28"/>
      <c r="AM97" s="29"/>
      <c r="AN97" s="29"/>
      <c r="AO97" s="28"/>
      <c r="AP97" s="29"/>
      <c r="AQ97" s="29"/>
      <c r="AR97" s="28"/>
      <c r="AS97" s="29"/>
      <c r="AT97" s="29"/>
      <c r="AU97" s="28"/>
      <c r="AV97" s="29"/>
      <c r="AW97" s="29"/>
      <c r="AX97" s="28"/>
      <c r="AY97" s="29"/>
      <c r="AZ97" s="29"/>
      <c r="BA97" s="28"/>
      <c r="BB97" s="29"/>
      <c r="BC97" s="28"/>
      <c r="BD97" s="28"/>
      <c r="BE97" s="29"/>
      <c r="BF97" s="30"/>
      <c r="BG97" s="12"/>
      <c r="BH97" s="29"/>
      <c r="BI97" s="30"/>
      <c r="BJ97" s="29"/>
      <c r="BK97" s="29"/>
      <c r="BL97" s="18">
        <f t="shared" si="20"/>
        <v>0</v>
      </c>
      <c r="BM97" s="18">
        <f t="shared" si="20"/>
        <v>0</v>
      </c>
      <c r="BN97" s="18">
        <f t="shared" si="21"/>
        <v>0</v>
      </c>
      <c r="BO97" s="18">
        <f t="shared" si="21"/>
        <v>0</v>
      </c>
      <c r="BP97" s="29"/>
      <c r="BQ97" s="39"/>
      <c r="BR97" s="29"/>
      <c r="BS97" s="39"/>
      <c r="BU97" s="46"/>
      <c r="BV97" s="46"/>
    </row>
    <row r="98" spans="1:74" s="4" customFormat="1" ht="12.75" hidden="1" customHeight="1" x14ac:dyDescent="0.2">
      <c r="A98" s="25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34">
        <f>G98+J98+M98</f>
        <v>0</v>
      </c>
      <c r="Q98" s="34">
        <f>H98+K98+N98</f>
        <v>0</v>
      </c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34">
        <f>S98+V98+Y98</f>
        <v>0</v>
      </c>
      <c r="AC98" s="34">
        <f>T98+W98+Z98</f>
        <v>0</v>
      </c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34">
        <f>AE98+AH98+AK98</f>
        <v>0</v>
      </c>
      <c r="AO98" s="34">
        <f>AF98+AI98+AL98</f>
        <v>0</v>
      </c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34">
        <f>AQ98+AT98+AW98</f>
        <v>0</v>
      </c>
      <c r="BA98" s="12"/>
      <c r="BB98" s="12"/>
      <c r="BC98" s="12">
        <f>P98+AB98+AN98+AZ98</f>
        <v>0</v>
      </c>
      <c r="BD98" s="12">
        <f>Q98+AC98+AO98+BA98</f>
        <v>0</v>
      </c>
      <c r="BE98" s="12"/>
      <c r="BF98" s="24"/>
      <c r="BG98" s="12"/>
      <c r="BH98" s="12"/>
      <c r="BI98" s="24"/>
      <c r="BJ98" s="12"/>
      <c r="BK98" s="12"/>
      <c r="BL98" s="12">
        <f t="shared" si="20"/>
        <v>0</v>
      </c>
      <c r="BM98" s="12">
        <f t="shared" si="20"/>
        <v>0</v>
      </c>
      <c r="BN98" s="12">
        <f t="shared" si="21"/>
        <v>0</v>
      </c>
      <c r="BO98" s="12">
        <f t="shared" si="21"/>
        <v>0</v>
      </c>
      <c r="BP98" s="12"/>
      <c r="BQ98" s="40"/>
      <c r="BR98" s="12"/>
      <c r="BS98" s="40"/>
      <c r="BU98" s="46"/>
      <c r="BV98" s="46"/>
    </row>
    <row r="99" spans="1:74" s="4" customFormat="1" hidden="1" x14ac:dyDescent="0.2">
      <c r="A99" s="25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34">
        <f>G99+J99+M99</f>
        <v>0</v>
      </c>
      <c r="Q99" s="34">
        <f>H99+K99+N99</f>
        <v>0</v>
      </c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34">
        <f>S99+V99+Y99</f>
        <v>0</v>
      </c>
      <c r="AC99" s="34">
        <f>T99+W99+Z99</f>
        <v>0</v>
      </c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34">
        <f>AE99+AH99+AK99</f>
        <v>0</v>
      </c>
      <c r="AO99" s="34">
        <f>AF99+AI99+AL99</f>
        <v>0</v>
      </c>
      <c r="AP99" s="12"/>
      <c r="AQ99" s="12"/>
      <c r="AR99" s="12"/>
      <c r="AS99" s="12"/>
      <c r="AT99" s="12"/>
      <c r="AU99" s="12"/>
      <c r="AV99" s="12"/>
      <c r="AW99" s="12"/>
      <c r="AX99" s="34"/>
      <c r="AY99" s="12"/>
      <c r="AZ99" s="34">
        <f>AQ99+AT99+AW99</f>
        <v>0</v>
      </c>
      <c r="BA99" s="34">
        <f>AR99+AU99+AX99</f>
        <v>0</v>
      </c>
      <c r="BB99" s="12"/>
      <c r="BC99" s="12">
        <f>P99+AB99+AN99+AZ99</f>
        <v>0</v>
      </c>
      <c r="BD99" s="12">
        <f>Q99+AC99+AO99+BA99</f>
        <v>0</v>
      </c>
      <c r="BE99" s="12"/>
      <c r="BF99" s="24"/>
      <c r="BG99" s="12"/>
      <c r="BH99" s="12"/>
      <c r="BI99" s="24"/>
      <c r="BJ99" s="12"/>
      <c r="BK99" s="12"/>
      <c r="BL99" s="12"/>
      <c r="BM99" s="12"/>
      <c r="BN99" s="12"/>
      <c r="BO99" s="12"/>
      <c r="BP99" s="12"/>
      <c r="BQ99" s="40"/>
      <c r="BR99" s="12"/>
      <c r="BS99" s="40"/>
      <c r="BU99" s="46"/>
      <c r="BV99" s="46"/>
    </row>
    <row r="100" spans="1:74" s="3" customFormat="1" hidden="1" x14ac:dyDescent="0.2">
      <c r="A100" s="8" t="s">
        <v>9</v>
      </c>
      <c r="C100" s="16"/>
      <c r="D100" s="16"/>
      <c r="E100" s="16"/>
      <c r="F100" s="16"/>
      <c r="G100" s="16">
        <f>SUM(G102:G102)</f>
        <v>0</v>
      </c>
      <c r="H100" s="16">
        <f>SUM(H102:H102)</f>
        <v>0</v>
      </c>
      <c r="I100" s="16"/>
      <c r="J100" s="16">
        <f>SUM(J102:J102)</f>
        <v>0</v>
      </c>
      <c r="K100" s="16">
        <f>SUM(K102:K102)</f>
        <v>0</v>
      </c>
      <c r="L100" s="16"/>
      <c r="M100" s="16">
        <f>SUM(M102:M102)</f>
        <v>0</v>
      </c>
      <c r="N100" s="16">
        <f>SUM(N102:N102)</f>
        <v>0</v>
      </c>
      <c r="O100" s="16"/>
      <c r="P100" s="16">
        <f>SUM(P102:P102)</f>
        <v>0</v>
      </c>
      <c r="Q100" s="16">
        <f>SUM(Q102:Q102)</f>
        <v>0</v>
      </c>
      <c r="R100" s="16"/>
      <c r="S100" s="16">
        <f>SUM(S102:S102)</f>
        <v>67.2</v>
      </c>
      <c r="T100" s="16">
        <f>SUM(T102:T102)</f>
        <v>0</v>
      </c>
      <c r="U100" s="16"/>
      <c r="V100" s="16">
        <f>SUM(V102:V102)</f>
        <v>0</v>
      </c>
      <c r="W100" s="16">
        <f>SUM(W102:W102)</f>
        <v>0</v>
      </c>
      <c r="X100" s="16"/>
      <c r="Y100" s="16">
        <f>SUM(Y102:Y102)</f>
        <v>0</v>
      </c>
      <c r="Z100" s="16">
        <f>SUM(Z102:Z102)</f>
        <v>0</v>
      </c>
      <c r="AA100" s="16"/>
      <c r="AB100" s="16">
        <f>SUM(AB102:AB102)</f>
        <v>67.2</v>
      </c>
      <c r="AC100" s="16">
        <f>SUM(AC102:AC102)</f>
        <v>0</v>
      </c>
      <c r="AD100" s="16"/>
      <c r="AE100" s="16">
        <f>SUM(AE102:AE102)</f>
        <v>0</v>
      </c>
      <c r="AF100" s="16">
        <f>SUM(AF102:AF102)</f>
        <v>0</v>
      </c>
      <c r="AG100" s="16"/>
      <c r="AH100" s="16">
        <f>SUM(AH102:AH102)</f>
        <v>0</v>
      </c>
      <c r="AI100" s="16">
        <f>SUM(AI102:AI102)</f>
        <v>0</v>
      </c>
      <c r="AJ100" s="16"/>
      <c r="AK100" s="16">
        <f>SUM(AK102:AK102)</f>
        <v>0</v>
      </c>
      <c r="AL100" s="16">
        <f>SUM(AL102:AL102)</f>
        <v>0</v>
      </c>
      <c r="AM100" s="16"/>
      <c r="AN100" s="16">
        <f>SUM(AN102:AN102)</f>
        <v>0</v>
      </c>
      <c r="AO100" s="16">
        <f>SUM(AO102:AO102)</f>
        <v>0</v>
      </c>
      <c r="AP100" s="16"/>
      <c r="AQ100" s="16">
        <f>SUM(AQ102:AQ102)</f>
        <v>0</v>
      </c>
      <c r="AR100" s="16">
        <f>SUM(AR102:AR102)</f>
        <v>0</v>
      </c>
      <c r="AS100" s="16"/>
      <c r="AT100" s="16">
        <f>SUM(AT102:AT102)</f>
        <v>0</v>
      </c>
      <c r="AU100" s="16">
        <f>SUM(AU102:AU102)</f>
        <v>0</v>
      </c>
      <c r="AV100" s="16"/>
      <c r="AW100" s="16">
        <f>SUM(AW102:AW102)</f>
        <v>0</v>
      </c>
      <c r="AX100" s="16">
        <f>SUM(AX102:AX102)</f>
        <v>0</v>
      </c>
      <c r="AY100" s="16"/>
      <c r="AZ100" s="16">
        <f>SUM(AZ102:AZ102)</f>
        <v>0</v>
      </c>
      <c r="BA100" s="16">
        <f>SUM(BA102:BA102)</f>
        <v>0</v>
      </c>
      <c r="BB100" s="16"/>
      <c r="BC100" s="16">
        <f>SUM(BC102:BC102)</f>
        <v>67.2</v>
      </c>
      <c r="BD100" s="16">
        <f>SUM(BD102:BD102)</f>
        <v>0</v>
      </c>
      <c r="BE100" s="16"/>
      <c r="BF100" s="23"/>
      <c r="BG100" s="12"/>
      <c r="BH100" s="16"/>
      <c r="BI100" s="23"/>
      <c r="BJ100" s="16"/>
      <c r="BK100" s="16"/>
      <c r="BL100" s="33">
        <f t="shared" ref="BL100:BM105" si="22">P100+AB100+AN100</f>
        <v>67.2</v>
      </c>
      <c r="BM100" s="16">
        <f t="shared" si="22"/>
        <v>0</v>
      </c>
      <c r="BN100" s="16">
        <f t="shared" ref="BN100:BO105" si="23">AZ100</f>
        <v>0</v>
      </c>
      <c r="BO100" s="16">
        <f t="shared" si="23"/>
        <v>0</v>
      </c>
      <c r="BP100" s="16"/>
      <c r="BQ100" s="40"/>
      <c r="BR100" s="16"/>
      <c r="BS100" s="40"/>
      <c r="BU100" s="46"/>
      <c r="BV100" s="46"/>
    </row>
    <row r="101" spans="1:74" s="3" customFormat="1" hidden="1" x14ac:dyDescent="0.2">
      <c r="A101" s="26" t="s">
        <v>29</v>
      </c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23"/>
      <c r="BG101" s="12"/>
      <c r="BH101" s="16"/>
      <c r="BI101" s="23"/>
      <c r="BJ101" s="16"/>
      <c r="BK101" s="16"/>
      <c r="BL101" s="16">
        <f t="shared" si="22"/>
        <v>0</v>
      </c>
      <c r="BM101" s="16">
        <f t="shared" si="22"/>
        <v>0</v>
      </c>
      <c r="BN101" s="16">
        <f t="shared" si="23"/>
        <v>0</v>
      </c>
      <c r="BO101" s="16">
        <f t="shared" si="23"/>
        <v>0</v>
      </c>
      <c r="BP101" s="16"/>
      <c r="BQ101" s="40"/>
      <c r="BR101" s="16"/>
      <c r="BS101" s="40"/>
      <c r="BU101" s="46"/>
      <c r="BV101" s="46"/>
    </row>
    <row r="102" spans="1:74" s="4" customFormat="1" ht="12.75" hidden="1" customHeight="1" x14ac:dyDescent="0.2">
      <c r="A102" s="25" t="s">
        <v>55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34">
        <f>G102+J102+M102</f>
        <v>0</v>
      </c>
      <c r="Q102" s="34">
        <f>H102+K102+N102</f>
        <v>0</v>
      </c>
      <c r="R102" s="12"/>
      <c r="S102" s="12">
        <v>67.2</v>
      </c>
      <c r="T102" s="12"/>
      <c r="U102" s="12"/>
      <c r="V102" s="12"/>
      <c r="W102" s="12"/>
      <c r="X102" s="12"/>
      <c r="Y102" s="12"/>
      <c r="Z102" s="12"/>
      <c r="AA102" s="12"/>
      <c r="AB102" s="34">
        <f>S102+V102+Y102</f>
        <v>67.2</v>
      </c>
      <c r="AC102" s="34">
        <f>T102+W102+Z102</f>
        <v>0</v>
      </c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34">
        <f>AE102+AH102+AK102</f>
        <v>0</v>
      </c>
      <c r="AO102" s="34">
        <f>AF102+AI102+AL102</f>
        <v>0</v>
      </c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34">
        <f>AQ102+AT102+AW102</f>
        <v>0</v>
      </c>
      <c r="BA102" s="34">
        <f>AR102+AU102+AX102</f>
        <v>0</v>
      </c>
      <c r="BB102" s="12"/>
      <c r="BC102" s="12">
        <f>P102+AB102+AN102+AZ102</f>
        <v>67.2</v>
      </c>
      <c r="BD102" s="12">
        <f>Q102+AC102+AO102+BA102</f>
        <v>0</v>
      </c>
      <c r="BE102" s="12"/>
      <c r="BF102" s="24" t="s">
        <v>10</v>
      </c>
      <c r="BG102" s="12"/>
      <c r="BH102" s="12"/>
      <c r="BI102" s="24"/>
      <c r="BJ102" s="12"/>
      <c r="BK102" s="12"/>
      <c r="BL102" s="12">
        <f t="shared" si="22"/>
        <v>67.2</v>
      </c>
      <c r="BM102" s="12">
        <f t="shared" si="22"/>
        <v>0</v>
      </c>
      <c r="BN102" s="12">
        <f t="shared" si="23"/>
        <v>0</v>
      </c>
      <c r="BO102" s="12">
        <f t="shared" si="23"/>
        <v>0</v>
      </c>
      <c r="BP102" s="12"/>
      <c r="BQ102" s="40"/>
      <c r="BR102" s="12"/>
      <c r="BS102" s="40"/>
      <c r="BU102" s="47"/>
      <c r="BV102" s="47"/>
    </row>
    <row r="103" spans="1:74" s="4" customFormat="1" hidden="1" x14ac:dyDescent="0.2">
      <c r="A103" s="9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24"/>
      <c r="BG103" s="12"/>
      <c r="BH103" s="12"/>
      <c r="BI103" s="24"/>
      <c r="BJ103" s="12"/>
      <c r="BK103" s="12"/>
      <c r="BL103" s="12">
        <f t="shared" si="22"/>
        <v>0</v>
      </c>
      <c r="BM103" s="12">
        <f t="shared" si="22"/>
        <v>0</v>
      </c>
      <c r="BN103" s="12">
        <f t="shared" si="23"/>
        <v>0</v>
      </c>
      <c r="BO103" s="12">
        <f t="shared" si="23"/>
        <v>0</v>
      </c>
      <c r="BP103" s="12"/>
      <c r="BQ103" s="40"/>
      <c r="BR103" s="12"/>
      <c r="BS103" s="40"/>
      <c r="BU103" s="46"/>
      <c r="BV103" s="46"/>
    </row>
    <row r="104" spans="1:74" s="3" customFormat="1" hidden="1" x14ac:dyDescent="0.2">
      <c r="A104" s="8" t="s">
        <v>7</v>
      </c>
      <c r="C104" s="16"/>
      <c r="D104" s="16"/>
      <c r="E104" s="16"/>
      <c r="F104" s="16"/>
      <c r="G104" s="16">
        <f>SUM(G106:G107)</f>
        <v>0</v>
      </c>
      <c r="H104" s="16">
        <f>SUM(H106:H107)</f>
        <v>0</v>
      </c>
      <c r="I104" s="16"/>
      <c r="J104" s="16">
        <f>SUM(J106:J107)</f>
        <v>0</v>
      </c>
      <c r="K104" s="16">
        <f>SUM(K106:K107)</f>
        <v>0</v>
      </c>
      <c r="L104" s="16"/>
      <c r="M104" s="16">
        <f>SUM(M106:M107)</f>
        <v>659.8</v>
      </c>
      <c r="N104" s="16">
        <f>SUM(N106:N107)</f>
        <v>0</v>
      </c>
      <c r="O104" s="16"/>
      <c r="P104" s="16">
        <f>SUM(P106:P107)</f>
        <v>659.8</v>
      </c>
      <c r="Q104" s="16">
        <f>SUM(Q106:Q107)</f>
        <v>0</v>
      </c>
      <c r="R104" s="16"/>
      <c r="S104" s="16">
        <f>SUM(S106:S107)</f>
        <v>0</v>
      </c>
      <c r="T104" s="16">
        <f>SUM(T106:T107)</f>
        <v>0</v>
      </c>
      <c r="U104" s="16"/>
      <c r="V104" s="16">
        <f>SUM(V106:V107)</f>
        <v>0</v>
      </c>
      <c r="W104" s="16">
        <f>SUM(W106:W107)</f>
        <v>0</v>
      </c>
      <c r="X104" s="16"/>
      <c r="Y104" s="16">
        <f>SUM(Y106:Y107)</f>
        <v>0</v>
      </c>
      <c r="Z104" s="16">
        <f>SUM(Z106:Z107)</f>
        <v>0</v>
      </c>
      <c r="AA104" s="16"/>
      <c r="AB104" s="16">
        <f>SUM(AB106:AB107)</f>
        <v>0</v>
      </c>
      <c r="AC104" s="16">
        <f>SUM(AC106:AC107)</f>
        <v>0</v>
      </c>
      <c r="AD104" s="16"/>
      <c r="AE104" s="16">
        <f>SUM(AE106:AE107)</f>
        <v>0</v>
      </c>
      <c r="AF104" s="16">
        <f>SUM(AF106:AF107)</f>
        <v>0</v>
      </c>
      <c r="AG104" s="16"/>
      <c r="AH104" s="16">
        <f>SUM(AH106:AH107)</f>
        <v>0</v>
      </c>
      <c r="AI104" s="16">
        <f>SUM(AI106:AI107)</f>
        <v>0</v>
      </c>
      <c r="AJ104" s="16"/>
      <c r="AK104" s="16">
        <f>SUM(AK106:AK107)</f>
        <v>0</v>
      </c>
      <c r="AL104" s="16">
        <f>SUM(AL106:AL107)</f>
        <v>0</v>
      </c>
      <c r="AM104" s="16"/>
      <c r="AN104" s="16">
        <f>SUM(AN106:AN107)</f>
        <v>0</v>
      </c>
      <c r="AO104" s="16">
        <f>SUM(AO106:AO107)</f>
        <v>0</v>
      </c>
      <c r="AP104" s="16"/>
      <c r="AQ104" s="16">
        <f>SUM(AQ106:AQ107)</f>
        <v>0</v>
      </c>
      <c r="AR104" s="16">
        <f>SUM(AR106:AR107)</f>
        <v>0</v>
      </c>
      <c r="AS104" s="16"/>
      <c r="AT104" s="16">
        <f>SUM(AT106:AT107)</f>
        <v>0</v>
      </c>
      <c r="AU104" s="16">
        <f>SUM(AU106:AU107)</f>
        <v>0</v>
      </c>
      <c r="AV104" s="16"/>
      <c r="AW104" s="16">
        <f>SUM(AW106:AW107)</f>
        <v>0</v>
      </c>
      <c r="AX104" s="16">
        <f>SUM(AX106:AX107)</f>
        <v>0</v>
      </c>
      <c r="AY104" s="16"/>
      <c r="AZ104" s="16">
        <f>SUM(AZ106:AZ107)</f>
        <v>0</v>
      </c>
      <c r="BA104" s="16">
        <f>SUM(BA106:BA107)</f>
        <v>0</v>
      </c>
      <c r="BB104" s="16"/>
      <c r="BC104" s="16">
        <f>SUM(BC106:BC107)</f>
        <v>659.8</v>
      </c>
      <c r="BD104" s="16">
        <f>SUM(BD106:BD107)</f>
        <v>0</v>
      </c>
      <c r="BE104" s="16"/>
      <c r="BF104" s="24"/>
      <c r="BG104" s="12"/>
      <c r="BH104" s="16"/>
      <c r="BI104" s="24"/>
      <c r="BJ104" s="16"/>
      <c r="BK104" s="16"/>
      <c r="BL104" s="16">
        <f t="shared" si="22"/>
        <v>659.8</v>
      </c>
      <c r="BM104" s="16">
        <f t="shared" si="22"/>
        <v>0</v>
      </c>
      <c r="BN104" s="16">
        <f t="shared" si="23"/>
        <v>0</v>
      </c>
      <c r="BO104" s="16">
        <f t="shared" si="23"/>
        <v>0</v>
      </c>
      <c r="BP104" s="16"/>
      <c r="BQ104" s="16">
        <f>SUM(BQ106:BQ107)</f>
        <v>27730</v>
      </c>
      <c r="BR104" s="16"/>
      <c r="BS104" s="16" t="e">
        <f>SUM(BS106:BS107)</f>
        <v>#REF!</v>
      </c>
      <c r="BU104" s="46"/>
      <c r="BV104" s="46"/>
    </row>
    <row r="105" spans="1:74" s="3" customFormat="1" hidden="1" x14ac:dyDescent="0.2">
      <c r="A105" s="26" t="s">
        <v>29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23"/>
      <c r="BG105" s="12"/>
      <c r="BH105" s="16"/>
      <c r="BI105" s="23"/>
      <c r="BJ105" s="16"/>
      <c r="BK105" s="16"/>
      <c r="BL105" s="16">
        <f t="shared" si="22"/>
        <v>0</v>
      </c>
      <c r="BM105" s="16">
        <f t="shared" si="22"/>
        <v>0</v>
      </c>
      <c r="BN105" s="16">
        <f t="shared" si="23"/>
        <v>0</v>
      </c>
      <c r="BO105" s="16">
        <f t="shared" si="23"/>
        <v>0</v>
      </c>
      <c r="BP105" s="16"/>
      <c r="BQ105" s="40"/>
      <c r="BR105" s="16"/>
      <c r="BS105" s="40"/>
      <c r="BU105" s="46"/>
      <c r="BV105" s="46"/>
    </row>
    <row r="106" spans="1:74" s="3" customFormat="1" hidden="1" x14ac:dyDescent="0.2">
      <c r="A106" s="25" t="s">
        <v>62</v>
      </c>
      <c r="C106" s="34"/>
      <c r="D106" s="34"/>
      <c r="E106" s="12"/>
      <c r="F106" s="34"/>
      <c r="G106" s="34"/>
      <c r="H106" s="34"/>
      <c r="I106" s="34"/>
      <c r="J106" s="34"/>
      <c r="K106" s="34"/>
      <c r="L106" s="34"/>
      <c r="M106" s="34">
        <v>659.8</v>
      </c>
      <c r="N106" s="34"/>
      <c r="O106" s="34"/>
      <c r="P106" s="34">
        <f>G106+J106+M106</f>
        <v>659.8</v>
      </c>
      <c r="Q106" s="34">
        <f>H106+K106+N106</f>
        <v>0</v>
      </c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>
        <f>S106+V106+Y106</f>
        <v>0</v>
      </c>
      <c r="AC106" s="34">
        <f>T106+W106+Z106</f>
        <v>0</v>
      </c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>
        <f>AE106+AH106+AK106</f>
        <v>0</v>
      </c>
      <c r="AO106" s="34">
        <f>AF106+AI106+AL106</f>
        <v>0</v>
      </c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>
        <f>AQ106+AT106+AW106</f>
        <v>0</v>
      </c>
      <c r="BA106" s="34">
        <f>AR106+AU106+AX106</f>
        <v>0</v>
      </c>
      <c r="BB106" s="34"/>
      <c r="BC106" s="12">
        <f>P106+AB106+AN106+AZ106</f>
        <v>659.8</v>
      </c>
      <c r="BD106" s="12">
        <f>Q106+AC106+AO106+BA106</f>
        <v>0</v>
      </c>
      <c r="BE106" s="34"/>
      <c r="BF106" s="24" t="s">
        <v>10</v>
      </c>
      <c r="BG106" s="12"/>
      <c r="BH106" s="16"/>
      <c r="BI106" s="24"/>
      <c r="BJ106" s="16"/>
      <c r="BK106" s="16"/>
      <c r="BL106" s="16"/>
      <c r="BM106" s="16"/>
      <c r="BN106" s="16"/>
      <c r="BO106" s="16"/>
      <c r="BP106" s="34"/>
      <c r="BQ106" s="40">
        <f>10000*1.18</f>
        <v>11800</v>
      </c>
      <c r="BR106" s="34"/>
      <c r="BS106" s="41">
        <f>BQ106-BC106</f>
        <v>11140.2</v>
      </c>
      <c r="BU106" s="46"/>
      <c r="BV106" s="46"/>
    </row>
    <row r="107" spans="1:74" s="3" customFormat="1" hidden="1" x14ac:dyDescent="0.2">
      <c r="A107" s="9"/>
      <c r="C107" s="34"/>
      <c r="D107" s="34"/>
      <c r="E107" s="12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12">
        <f>AR107+AU107+AX107</f>
        <v>0</v>
      </c>
      <c r="BB107" s="34"/>
      <c r="BC107" s="12">
        <f>P107+AB107+AN107+AZ107</f>
        <v>0</v>
      </c>
      <c r="BD107" s="12">
        <f>Q107+AC107+AO107+BA107</f>
        <v>0</v>
      </c>
      <c r="BE107" s="34"/>
      <c r="BF107" s="24"/>
      <c r="BG107" s="12"/>
      <c r="BH107" s="16"/>
      <c r="BI107" s="24"/>
      <c r="BJ107" s="16"/>
      <c r="BK107" s="16"/>
      <c r="BL107" s="16"/>
      <c r="BM107" s="16"/>
      <c r="BN107" s="16"/>
      <c r="BO107" s="16"/>
      <c r="BP107" s="34"/>
      <c r="BQ107" s="40">
        <f>13500*1.18</f>
        <v>15930</v>
      </c>
      <c r="BR107" s="34"/>
      <c r="BS107" s="41" t="e">
        <f>BQ107-BC107-#REF!-#REF!</f>
        <v>#REF!</v>
      </c>
      <c r="BU107" s="46"/>
      <c r="BV107" s="46"/>
    </row>
    <row r="108" spans="1:74" s="3" customFormat="1" hidden="1" x14ac:dyDescent="0.2">
      <c r="A108" s="8" t="s">
        <v>6</v>
      </c>
      <c r="C108" s="16"/>
      <c r="D108" s="16"/>
      <c r="E108" s="16"/>
      <c r="F108" s="16"/>
      <c r="G108" s="16">
        <f>SUM(G110:G111)</f>
        <v>0</v>
      </c>
      <c r="H108" s="16">
        <f>SUM(H109:H110)</f>
        <v>0</v>
      </c>
      <c r="I108" s="16"/>
      <c r="J108" s="16">
        <f>SUM(J110:J111)</f>
        <v>0</v>
      </c>
      <c r="K108" s="16">
        <f>SUM(K109:K110)</f>
        <v>0</v>
      </c>
      <c r="L108" s="16"/>
      <c r="M108" s="16">
        <f>SUM(M110:M111)</f>
        <v>0</v>
      </c>
      <c r="N108" s="16">
        <f>SUM(N109:N110)</f>
        <v>0</v>
      </c>
      <c r="O108" s="16"/>
      <c r="P108" s="16">
        <f>SUM(P110:P111)</f>
        <v>0</v>
      </c>
      <c r="Q108" s="16">
        <f>SUM(Q109:Q110)</f>
        <v>0</v>
      </c>
      <c r="R108" s="16"/>
      <c r="S108" s="16">
        <f>SUM(S110:S111)</f>
        <v>0</v>
      </c>
      <c r="T108" s="16">
        <f>SUM(T109:T110)</f>
        <v>0</v>
      </c>
      <c r="U108" s="16"/>
      <c r="V108" s="16">
        <f>SUM(V110:V111)</f>
        <v>0</v>
      </c>
      <c r="W108" s="16">
        <f>SUM(W109:W110)</f>
        <v>0</v>
      </c>
      <c r="X108" s="16"/>
      <c r="Y108" s="16">
        <f>SUM(Y110:Y111)</f>
        <v>0</v>
      </c>
      <c r="Z108" s="16">
        <f>SUM(Z109:Z110)</f>
        <v>0</v>
      </c>
      <c r="AA108" s="16"/>
      <c r="AB108" s="16">
        <f>SUM(AB110:AB111)</f>
        <v>0</v>
      </c>
      <c r="AC108" s="16">
        <f>SUM(AC109:AC110)</f>
        <v>0</v>
      </c>
      <c r="AD108" s="16"/>
      <c r="AE108" s="16">
        <f>SUM(AE110:AE111)</f>
        <v>0</v>
      </c>
      <c r="AF108" s="16">
        <f>SUM(AF109:AF110)</f>
        <v>0</v>
      </c>
      <c r="AG108" s="16"/>
      <c r="AH108" s="16">
        <f>SUM(AH110:AH111)</f>
        <v>0</v>
      </c>
      <c r="AI108" s="16">
        <f>SUM(AI109:AI110)</f>
        <v>0</v>
      </c>
      <c r="AJ108" s="16"/>
      <c r="AK108" s="16">
        <f>SUM(AK110:AK111)</f>
        <v>0</v>
      </c>
      <c r="AL108" s="16">
        <f>SUM(AL109:AL110)</f>
        <v>0</v>
      </c>
      <c r="AM108" s="16"/>
      <c r="AN108" s="16">
        <f>SUM(AN110:AN111)</f>
        <v>0</v>
      </c>
      <c r="AO108" s="16">
        <f>SUM(AO109:AO110)</f>
        <v>0</v>
      </c>
      <c r="AP108" s="16"/>
      <c r="AQ108" s="16">
        <f>SUM(AQ110:AQ111)</f>
        <v>0</v>
      </c>
      <c r="AR108" s="16">
        <f>SUM(AR109:AR110)</f>
        <v>0</v>
      </c>
      <c r="AS108" s="16"/>
      <c r="AT108" s="16">
        <f>SUM(AT110:AT111)</f>
        <v>0</v>
      </c>
      <c r="AU108" s="16">
        <f>SUM(AU109:AU110)</f>
        <v>0</v>
      </c>
      <c r="AV108" s="16"/>
      <c r="AW108" s="16">
        <f>SUM(AW110:AW111)</f>
        <v>0</v>
      </c>
      <c r="AX108" s="16">
        <f>SUM(AX109:AX110)</f>
        <v>0</v>
      </c>
      <c r="AY108" s="16"/>
      <c r="AZ108" s="16">
        <f>SUM(AZ110:AZ111)</f>
        <v>0</v>
      </c>
      <c r="BA108" s="16">
        <f>SUM(BA109:BA110)</f>
        <v>0</v>
      </c>
      <c r="BB108" s="16"/>
      <c r="BC108" s="16">
        <f>SUM(BC110:BC111)</f>
        <v>0</v>
      </c>
      <c r="BD108" s="16">
        <f>SUM(BD109:BD110)</f>
        <v>0</v>
      </c>
      <c r="BE108" s="16"/>
      <c r="BF108" s="24"/>
      <c r="BG108" s="12"/>
      <c r="BH108" s="16"/>
      <c r="BI108" s="24"/>
      <c r="BJ108" s="16"/>
      <c r="BK108" s="16"/>
      <c r="BL108" s="16">
        <f>P108+AB108+AN108</f>
        <v>0</v>
      </c>
      <c r="BM108" s="16">
        <f>Q108+AC108+AO108</f>
        <v>0</v>
      </c>
      <c r="BN108" s="16">
        <f>AZ108</f>
        <v>0</v>
      </c>
      <c r="BO108" s="16">
        <f>BA108</f>
        <v>0</v>
      </c>
      <c r="BP108" s="16"/>
      <c r="BQ108" s="16">
        <f>SUM(BQ109:BQ110)</f>
        <v>1156.3999999999999</v>
      </c>
      <c r="BR108" s="16"/>
      <c r="BS108" s="16">
        <f>SUM(BS109:BS110)</f>
        <v>1156.3999999999999</v>
      </c>
      <c r="BU108" s="46"/>
      <c r="BV108" s="46"/>
    </row>
    <row r="109" spans="1:74" s="3" customFormat="1" hidden="1" x14ac:dyDescent="0.2">
      <c r="A109" s="26" t="s">
        <v>29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24"/>
      <c r="BG109" s="12"/>
      <c r="BH109" s="16"/>
      <c r="BI109" s="24"/>
      <c r="BJ109" s="16"/>
      <c r="BK109" s="16"/>
      <c r="BL109" s="16">
        <f>P109+AB109+AN109</f>
        <v>0</v>
      </c>
      <c r="BM109" s="16">
        <f>Q109+AC109+AO109</f>
        <v>0</v>
      </c>
      <c r="BN109" s="16">
        <f>AZ109</f>
        <v>0</v>
      </c>
      <c r="BO109" s="16">
        <f>BA109</f>
        <v>0</v>
      </c>
      <c r="BP109" s="16"/>
      <c r="BQ109" s="40"/>
      <c r="BR109" s="16"/>
      <c r="BS109" s="40"/>
      <c r="BU109" s="46"/>
      <c r="BV109" s="46"/>
    </row>
    <row r="110" spans="1:74" s="36" customFormat="1" hidden="1" x14ac:dyDescent="0.2">
      <c r="A110" s="35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>
        <f>G110+J110+M110</f>
        <v>0</v>
      </c>
      <c r="Q110" s="34">
        <f>H110+K110+N110</f>
        <v>0</v>
      </c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>
        <f>S110+V110+Y110</f>
        <v>0</v>
      </c>
      <c r="AC110" s="34">
        <f>T110+W110+Z110</f>
        <v>0</v>
      </c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>
        <f>AE110+AH110+AK110</f>
        <v>0</v>
      </c>
      <c r="AO110" s="34">
        <f>AF110+AI110+AL110</f>
        <v>0</v>
      </c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>
        <f>AQ110+AT110+AW110</f>
        <v>0</v>
      </c>
      <c r="BA110" s="34">
        <f>AR110+AU110+AX110</f>
        <v>0</v>
      </c>
      <c r="BB110" s="34"/>
      <c r="BC110" s="34">
        <f>P110+AB110+AN110+AZ110</f>
        <v>0</v>
      </c>
      <c r="BD110" s="34">
        <f>Q110+AC110+AO110+BA110</f>
        <v>0</v>
      </c>
      <c r="BE110" s="34"/>
      <c r="BF110" s="24"/>
      <c r="BG110" s="12"/>
      <c r="BH110" s="34"/>
      <c r="BI110" s="37"/>
      <c r="BJ110" s="34"/>
      <c r="BK110" s="34"/>
      <c r="BL110" s="34"/>
      <c r="BM110" s="34"/>
      <c r="BN110" s="34"/>
      <c r="BO110" s="34"/>
      <c r="BP110" s="34"/>
      <c r="BQ110" s="40">
        <f>980*1.18</f>
        <v>1156.3999999999999</v>
      </c>
      <c r="BR110" s="34"/>
      <c r="BS110" s="41">
        <f>BQ110-BC110</f>
        <v>1156.3999999999999</v>
      </c>
      <c r="BU110" s="46"/>
      <c r="BV110" s="46"/>
    </row>
    <row r="111" spans="1:74" s="11" customFormat="1" hidden="1" x14ac:dyDescent="0.2">
      <c r="A111" s="25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24"/>
      <c r="BG111" s="12"/>
      <c r="BH111" s="12"/>
      <c r="BJ111" s="12"/>
      <c r="BK111" s="12"/>
      <c r="BL111" s="12"/>
      <c r="BM111" s="12"/>
      <c r="BN111" s="12"/>
      <c r="BO111" s="12"/>
      <c r="BP111" s="12"/>
      <c r="BQ111" s="37"/>
      <c r="BR111" s="12"/>
      <c r="BS111" s="37"/>
      <c r="BU111" s="46"/>
      <c r="BV111" s="46"/>
    </row>
    <row r="112" spans="1:74" s="3" customFormat="1" hidden="1" x14ac:dyDescent="0.2">
      <c r="A112" s="8" t="s">
        <v>8</v>
      </c>
      <c r="C112" s="16"/>
      <c r="D112" s="16"/>
      <c r="E112" s="16"/>
      <c r="F112" s="16"/>
      <c r="G112" s="16">
        <f>SUM(G114)</f>
        <v>0</v>
      </c>
      <c r="H112" s="16" t="e">
        <f>SUM(H114:H145)</f>
        <v>#REF!</v>
      </c>
      <c r="I112" s="16"/>
      <c r="J112" s="16">
        <f>SUM(J114)</f>
        <v>0</v>
      </c>
      <c r="K112" s="16" t="e">
        <f>SUM(K114:K145)</f>
        <v>#REF!</v>
      </c>
      <c r="L112" s="16"/>
      <c r="M112" s="16">
        <f>SUM(M114)</f>
        <v>0</v>
      </c>
      <c r="N112" s="16" t="e">
        <f>SUM(N114:N145)</f>
        <v>#REF!</v>
      </c>
      <c r="O112" s="16"/>
      <c r="P112" s="16">
        <f>SUM(P114)</f>
        <v>0</v>
      </c>
      <c r="Q112" s="16" t="e">
        <f>SUM(Q114:Q145)</f>
        <v>#REF!</v>
      </c>
      <c r="R112" s="16"/>
      <c r="S112" s="16">
        <f>SUM(S114)</f>
        <v>0</v>
      </c>
      <c r="T112" s="16" t="e">
        <f>SUM(T114:T145)</f>
        <v>#REF!</v>
      </c>
      <c r="U112" s="16"/>
      <c r="V112" s="16">
        <f>SUM(V114)</f>
        <v>0</v>
      </c>
      <c r="W112" s="16" t="e">
        <f>SUM(W114:W145)</f>
        <v>#REF!</v>
      </c>
      <c r="X112" s="16"/>
      <c r="Y112" s="16">
        <f>SUM(Y114)</f>
        <v>0</v>
      </c>
      <c r="Z112" s="16" t="e">
        <f>SUM(Z114:Z145)</f>
        <v>#REF!</v>
      </c>
      <c r="AA112" s="16"/>
      <c r="AB112" s="16">
        <f>SUM(AB114)</f>
        <v>0</v>
      </c>
      <c r="AC112" s="16" t="e">
        <f>SUM(AC114:AC145)</f>
        <v>#REF!</v>
      </c>
      <c r="AD112" s="16"/>
      <c r="AE112" s="16">
        <f>SUM(AE114)</f>
        <v>0</v>
      </c>
      <c r="AF112" s="16" t="e">
        <f>SUM(AF114:AF145)</f>
        <v>#REF!</v>
      </c>
      <c r="AG112" s="16"/>
      <c r="AH112" s="16">
        <f>SUM(AH114)</f>
        <v>0</v>
      </c>
      <c r="AI112" s="16" t="e">
        <f>SUM(AI114:AI145)</f>
        <v>#REF!</v>
      </c>
      <c r="AJ112" s="16"/>
      <c r="AK112" s="16">
        <f>SUM(AK114)</f>
        <v>0</v>
      </c>
      <c r="AL112" s="16" t="e">
        <f>SUM(AL114:AL145)</f>
        <v>#REF!</v>
      </c>
      <c r="AM112" s="16"/>
      <c r="AN112" s="16">
        <f>SUM(AN114)</f>
        <v>0</v>
      </c>
      <c r="AO112" s="16" t="e">
        <f>SUM(AO114:AO145)</f>
        <v>#REF!</v>
      </c>
      <c r="AP112" s="16"/>
      <c r="AQ112" s="16">
        <f>SUM(AQ114)</f>
        <v>0</v>
      </c>
      <c r="AR112" s="16" t="e">
        <f>SUM(AR114:AR145)</f>
        <v>#REF!</v>
      </c>
      <c r="AS112" s="16"/>
      <c r="AT112" s="16">
        <f>SUM(AT114)</f>
        <v>0</v>
      </c>
      <c r="AU112" s="16" t="e">
        <f>SUM(AU114:AU145)</f>
        <v>#REF!</v>
      </c>
      <c r="AV112" s="16"/>
      <c r="AW112" s="16">
        <f>SUM(AW114)</f>
        <v>0</v>
      </c>
      <c r="AX112" s="16" t="e">
        <f>SUM(AX114:AX145)</f>
        <v>#REF!</v>
      </c>
      <c r="AY112" s="16"/>
      <c r="AZ112" s="16">
        <f>SUM(AZ114)</f>
        <v>0</v>
      </c>
      <c r="BA112" s="16" t="e">
        <f>SUM(BA114:BA145)</f>
        <v>#REF!</v>
      </c>
      <c r="BB112" s="16"/>
      <c r="BC112" s="16">
        <f>SUM(BC114)</f>
        <v>0</v>
      </c>
      <c r="BD112" s="16" t="e">
        <f>SUM(BD114:BD145)</f>
        <v>#REF!</v>
      </c>
      <c r="BE112" s="16"/>
      <c r="BF112" s="23"/>
      <c r="BG112" s="12"/>
      <c r="BH112" s="16"/>
      <c r="BI112" s="23"/>
      <c r="BJ112" s="16"/>
      <c r="BK112" s="16"/>
      <c r="BL112" s="16">
        <f t="shared" ref="BL112:BM114" si="24">P112+AB112+AN112</f>
        <v>0</v>
      </c>
      <c r="BM112" s="16" t="e">
        <f t="shared" si="24"/>
        <v>#REF!</v>
      </c>
      <c r="BN112" s="16">
        <f t="shared" ref="BN112:BO114" si="25">AZ112</f>
        <v>0</v>
      </c>
      <c r="BO112" s="16" t="e">
        <f t="shared" si="25"/>
        <v>#REF!</v>
      </c>
      <c r="BP112" s="16"/>
      <c r="BQ112" s="16" t="e">
        <f>SUM(BQ114:BQ145)</f>
        <v>#REF!</v>
      </c>
      <c r="BR112" s="16"/>
      <c r="BS112" s="16" t="e">
        <f>SUM(BS114:BS145)</f>
        <v>#REF!</v>
      </c>
      <c r="BU112" s="46"/>
      <c r="BV112" s="46"/>
    </row>
    <row r="113" spans="1:74" s="3" customFormat="1" hidden="1" x14ac:dyDescent="0.2">
      <c r="A113" s="26" t="s">
        <v>29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23"/>
      <c r="BG113" s="12"/>
      <c r="BH113" s="16"/>
      <c r="BI113" s="23"/>
      <c r="BJ113" s="16"/>
      <c r="BK113" s="16"/>
      <c r="BL113" s="16">
        <f t="shared" si="24"/>
        <v>0</v>
      </c>
      <c r="BM113" s="16">
        <f t="shared" si="24"/>
        <v>0</v>
      </c>
      <c r="BN113" s="16">
        <f t="shared" si="25"/>
        <v>0</v>
      </c>
      <c r="BO113" s="16">
        <f t="shared" si="25"/>
        <v>0</v>
      </c>
      <c r="BP113" s="16"/>
      <c r="BQ113" s="40"/>
      <c r="BR113" s="16"/>
      <c r="BS113" s="40"/>
      <c r="BU113" s="46"/>
      <c r="BV113" s="46"/>
    </row>
    <row r="114" spans="1:74" hidden="1" x14ac:dyDescent="0.2">
      <c r="A114" s="25" t="s">
        <v>16</v>
      </c>
      <c r="C114" s="12"/>
      <c r="E114" s="12"/>
      <c r="G114" s="12"/>
      <c r="H114" s="12"/>
      <c r="J114" s="12"/>
      <c r="K114" s="12"/>
      <c r="M114" s="12"/>
      <c r="N114" s="12"/>
      <c r="P114" s="34">
        <f>G114+J114+M114</f>
        <v>0</v>
      </c>
      <c r="Q114" s="34">
        <f>H114+K114+N114</f>
        <v>0</v>
      </c>
      <c r="S114" s="12"/>
      <c r="T114" s="12"/>
      <c r="V114" s="12"/>
      <c r="W114" s="12"/>
      <c r="Y114" s="12"/>
      <c r="Z114" s="12"/>
      <c r="AB114" s="34">
        <f>S114+V114+Y114</f>
        <v>0</v>
      </c>
      <c r="AC114" s="34">
        <f>T114+W114+Z114</f>
        <v>0</v>
      </c>
      <c r="AE114" s="12"/>
      <c r="AF114" s="12"/>
      <c r="AH114" s="12"/>
      <c r="AI114" s="12"/>
      <c r="AK114" s="12"/>
      <c r="AL114" s="12"/>
      <c r="AN114" s="34">
        <f>AE114+AH114+AK114</f>
        <v>0</v>
      </c>
      <c r="AO114" s="34">
        <f>AF114+AI114+AL114</f>
        <v>0</v>
      </c>
      <c r="AQ114" s="12"/>
      <c r="AR114" s="12"/>
      <c r="AT114" s="12"/>
      <c r="AU114" s="12"/>
      <c r="AW114" s="12"/>
      <c r="AX114" s="12"/>
      <c r="AZ114" s="34">
        <f>AQ114+AT114+AW114</f>
        <v>0</v>
      </c>
      <c r="BA114" s="34">
        <f>AR114+AU114+AX114</f>
        <v>0</v>
      </c>
      <c r="BC114" s="12">
        <f>P114+AB114+AN114+AZ114</f>
        <v>0</v>
      </c>
      <c r="BD114" s="17">
        <f>Q114+AC114+AO114+BA114</f>
        <v>0</v>
      </c>
      <c r="BG114" s="12"/>
      <c r="BI114" s="11"/>
      <c r="BL114" s="17">
        <f t="shared" si="24"/>
        <v>0</v>
      </c>
      <c r="BM114" s="17">
        <f t="shared" si="24"/>
        <v>0</v>
      </c>
      <c r="BN114" s="32">
        <f t="shared" si="25"/>
        <v>0</v>
      </c>
      <c r="BO114" s="32">
        <f t="shared" si="25"/>
        <v>0</v>
      </c>
      <c r="BT114"/>
      <c r="BU114" s="46"/>
      <c r="BV114" s="46"/>
    </row>
    <row r="115" spans="1:74" s="4" customFormat="1" hidden="1" x14ac:dyDescent="0.2">
      <c r="A115" s="7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  <c r="BE115" s="12"/>
      <c r="BF115" s="24"/>
      <c r="BG115" s="12"/>
      <c r="BH115" s="12"/>
      <c r="BI115" s="24"/>
      <c r="BJ115" s="12"/>
      <c r="BK115" s="12"/>
      <c r="BL115" s="12"/>
      <c r="BM115" s="12"/>
      <c r="BN115" s="12"/>
      <c r="BO115" s="12"/>
      <c r="BP115" s="12"/>
      <c r="BQ115" s="40"/>
      <c r="BR115" s="12"/>
      <c r="BS115" s="40"/>
      <c r="BU115" s="47"/>
      <c r="BV115" s="47"/>
    </row>
    <row r="116" spans="1:74" s="4" customFormat="1" hidden="1" x14ac:dyDescent="0.2">
      <c r="A116" s="7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24"/>
      <c r="BG116" s="12"/>
      <c r="BH116" s="12"/>
      <c r="BI116" s="24"/>
      <c r="BJ116" s="12"/>
      <c r="BK116" s="12"/>
      <c r="BL116" s="12"/>
      <c r="BM116" s="12"/>
      <c r="BN116" s="12"/>
      <c r="BO116" s="12"/>
      <c r="BP116" s="12"/>
      <c r="BQ116" s="40"/>
      <c r="BR116" s="12"/>
      <c r="BS116" s="40"/>
      <c r="BU116" s="47"/>
      <c r="BV116" s="47"/>
    </row>
    <row r="117" spans="1:74" s="4" customFormat="1" hidden="1" x14ac:dyDescent="0.2">
      <c r="A117" s="26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24"/>
      <c r="BG117" s="12"/>
      <c r="BH117" s="12"/>
      <c r="BI117" s="24"/>
      <c r="BJ117" s="12"/>
      <c r="BK117" s="12"/>
      <c r="BL117" s="12"/>
      <c r="BM117" s="12"/>
      <c r="BN117" s="12"/>
      <c r="BO117" s="12"/>
      <c r="BP117" s="12"/>
      <c r="BQ117" s="40"/>
      <c r="BR117" s="12"/>
      <c r="BS117" s="40"/>
      <c r="BU117" s="47"/>
      <c r="BV117" s="47"/>
    </row>
    <row r="118" spans="1:74" s="1" customFormat="1" hidden="1" x14ac:dyDescent="0.2">
      <c r="A118" s="55" t="s">
        <v>60</v>
      </c>
      <c r="B118" s="56"/>
      <c r="C118" s="57"/>
      <c r="D118" s="57"/>
      <c r="E118" s="57"/>
      <c r="F118" s="57"/>
      <c r="G118" s="57">
        <f>G119+G125</f>
        <v>0</v>
      </c>
      <c r="H118" s="57" t="e">
        <f>SUM(H124:H130)</f>
        <v>#REF!</v>
      </c>
      <c r="I118" s="16"/>
      <c r="J118" s="57">
        <f>J119+J125</f>
        <v>0</v>
      </c>
      <c r="K118" s="57" t="e">
        <f>SUM(K124:K130)</f>
        <v>#REF!</v>
      </c>
      <c r="L118" s="16"/>
      <c r="M118" s="57">
        <f>M119+M125</f>
        <v>0</v>
      </c>
      <c r="N118" s="57" t="e">
        <f>SUM(N124:N130)</f>
        <v>#REF!</v>
      </c>
      <c r="O118" s="16"/>
      <c r="P118" s="57">
        <f>P119+P125</f>
        <v>0</v>
      </c>
      <c r="Q118" s="57" t="e">
        <f>SUM(Q124:Q130)</f>
        <v>#REF!</v>
      </c>
      <c r="R118" s="16"/>
      <c r="S118" s="57">
        <f>S119+S125</f>
        <v>0</v>
      </c>
      <c r="T118" s="57" t="e">
        <f>SUM(T124:T130)</f>
        <v>#REF!</v>
      </c>
      <c r="U118" s="16"/>
      <c r="V118" s="57">
        <f>V119+V125</f>
        <v>0</v>
      </c>
      <c r="W118" s="57" t="e">
        <f>SUM(W124:W130)</f>
        <v>#REF!</v>
      </c>
      <c r="X118" s="16"/>
      <c r="Y118" s="57">
        <f>Y119+Y125</f>
        <v>0</v>
      </c>
      <c r="Z118" s="57" t="e">
        <f>SUM(Z124:Z130)</f>
        <v>#REF!</v>
      </c>
      <c r="AA118" s="16"/>
      <c r="AB118" s="57">
        <f>AB119+AB125</f>
        <v>0</v>
      </c>
      <c r="AC118" s="57" t="e">
        <f>SUM(AC124:AC130)</f>
        <v>#REF!</v>
      </c>
      <c r="AD118" s="16"/>
      <c r="AE118" s="57">
        <f>AE119+AE125</f>
        <v>0</v>
      </c>
      <c r="AF118" s="57" t="e">
        <f>SUM(AF124:AF130)</f>
        <v>#REF!</v>
      </c>
      <c r="AG118" s="16"/>
      <c r="AH118" s="57">
        <f>AH119+AH125</f>
        <v>0</v>
      </c>
      <c r="AI118" s="57" t="e">
        <f>SUM(AI124:AI130)</f>
        <v>#REF!</v>
      </c>
      <c r="AJ118" s="16"/>
      <c r="AK118" s="57">
        <f>AK119+AK125</f>
        <v>2018.7164406779641</v>
      </c>
      <c r="AL118" s="57" t="e">
        <f>SUM(AL124:AL130)</f>
        <v>#REF!</v>
      </c>
      <c r="AM118" s="16"/>
      <c r="AN118" s="57">
        <f>AN119+AN125</f>
        <v>2018.7164406779641</v>
      </c>
      <c r="AO118" s="57" t="e">
        <f>SUM(AO124:AO130)</f>
        <v>#REF!</v>
      </c>
      <c r="AP118" s="16"/>
      <c r="AQ118" s="57">
        <f>AQ119+AQ125</f>
        <v>0</v>
      </c>
      <c r="AR118" s="57" t="e">
        <f>SUM(AR124:AR130)</f>
        <v>#REF!</v>
      </c>
      <c r="AS118" s="16"/>
      <c r="AT118" s="57">
        <f>AT119+AT125</f>
        <v>4067.8</v>
      </c>
      <c r="AU118" s="57" t="e">
        <f>SUM(AU124:AU130)</f>
        <v>#REF!</v>
      </c>
      <c r="AV118" s="16"/>
      <c r="AW118" s="57">
        <f>AW119+AW125</f>
        <v>0</v>
      </c>
      <c r="AX118" s="57" t="e">
        <f>SUM(AX124:AX130)</f>
        <v>#REF!</v>
      </c>
      <c r="AY118" s="16"/>
      <c r="AZ118" s="57">
        <f>AZ119+AZ125</f>
        <v>4067.8</v>
      </c>
      <c r="BA118" s="57" t="e">
        <f>SUM(BA124:BA130)</f>
        <v>#REF!</v>
      </c>
      <c r="BB118" s="16"/>
      <c r="BC118" s="57">
        <f>BC119+BC125</f>
        <v>6086.5164406779641</v>
      </c>
      <c r="BD118" s="15" t="e">
        <f>SUM(BD124:BD130)</f>
        <v>#REF!</v>
      </c>
      <c r="BE118" s="16"/>
      <c r="BF118" s="20"/>
      <c r="BG118" s="12"/>
      <c r="BH118" s="16"/>
      <c r="BI118" s="20"/>
      <c r="BJ118" s="16"/>
      <c r="BK118" s="16"/>
      <c r="BL118" s="15">
        <f t="shared" ref="BL118:BM126" si="26">P118+AB118+AN118</f>
        <v>2018.7164406779641</v>
      </c>
      <c r="BM118" s="15" t="e">
        <f t="shared" si="26"/>
        <v>#REF!</v>
      </c>
      <c r="BN118" s="15">
        <f t="shared" ref="BN118:BO126" si="27">AZ118</f>
        <v>4067.8</v>
      </c>
      <c r="BO118" s="15" t="e">
        <f t="shared" si="27"/>
        <v>#REF!</v>
      </c>
      <c r="BP118" s="16"/>
      <c r="BQ118" s="15"/>
      <c r="BR118" s="16"/>
      <c r="BS118" s="15"/>
      <c r="BU118" s="46"/>
      <c r="BV118" s="46"/>
    </row>
    <row r="119" spans="1:74" s="1" customFormat="1" hidden="1" x14ac:dyDescent="0.2">
      <c r="A119" s="43" t="s">
        <v>17</v>
      </c>
      <c r="B119" s="3"/>
      <c r="C119" s="16"/>
      <c r="D119" s="16"/>
      <c r="E119" s="16"/>
      <c r="F119" s="16"/>
      <c r="G119" s="16">
        <f>SUM(G121:G124)</f>
        <v>0</v>
      </c>
      <c r="H119" s="16">
        <f>SUM(H121:H124)</f>
        <v>0</v>
      </c>
      <c r="I119" s="16"/>
      <c r="J119" s="16">
        <f>SUM(J121:J124)</f>
        <v>0</v>
      </c>
      <c r="K119" s="16">
        <f>SUM(K121:K124)</f>
        <v>0</v>
      </c>
      <c r="L119" s="16"/>
      <c r="M119" s="16">
        <f>SUM(M121:M124)</f>
        <v>0</v>
      </c>
      <c r="N119" s="16">
        <f>SUM(N121:N124)</f>
        <v>0</v>
      </c>
      <c r="O119" s="16"/>
      <c r="P119" s="16">
        <f>SUM(P121:P124)</f>
        <v>0</v>
      </c>
      <c r="Q119" s="16">
        <f>SUM(Q121:Q124)</f>
        <v>0</v>
      </c>
      <c r="R119" s="16"/>
      <c r="S119" s="16">
        <f>SUM(S121:S124)</f>
        <v>0</v>
      </c>
      <c r="T119" s="16">
        <f>SUM(T121:T124)</f>
        <v>0</v>
      </c>
      <c r="U119" s="16"/>
      <c r="V119" s="16">
        <f>SUM(V121:V124)</f>
        <v>0</v>
      </c>
      <c r="W119" s="16">
        <f>SUM(W121:W124)</f>
        <v>0</v>
      </c>
      <c r="X119" s="16"/>
      <c r="Y119" s="16">
        <f>SUM(Y121:Y124)</f>
        <v>0</v>
      </c>
      <c r="Z119" s="16">
        <f>SUM(Z121:Z124)</f>
        <v>0</v>
      </c>
      <c r="AA119" s="16"/>
      <c r="AB119" s="16">
        <f>SUM(AB121:AB124)</f>
        <v>0</v>
      </c>
      <c r="AC119" s="16">
        <f>SUM(AC121:AC124)</f>
        <v>0</v>
      </c>
      <c r="AD119" s="16"/>
      <c r="AE119" s="16">
        <f>SUM(AE121:AE124)</f>
        <v>0</v>
      </c>
      <c r="AF119" s="18">
        <f>SUM(AF121:AF124)</f>
        <v>0</v>
      </c>
      <c r="AG119" s="16"/>
      <c r="AH119" s="16">
        <f>SUM(AH121:AH124)</f>
        <v>0</v>
      </c>
      <c r="AI119" s="18">
        <f>SUM(AI121:AI124)</f>
        <v>0</v>
      </c>
      <c r="AJ119" s="16"/>
      <c r="AK119" s="16">
        <f>SUM(AK121:AK124)</f>
        <v>2018.7164406779641</v>
      </c>
      <c r="AL119" s="18">
        <f>SUM(AL121:AL124)</f>
        <v>0</v>
      </c>
      <c r="AM119" s="16"/>
      <c r="AN119" s="16">
        <f>SUM(AN121:AN124)</f>
        <v>2018.7164406779641</v>
      </c>
      <c r="AO119" s="18">
        <f>SUM(AO121:AO124)</f>
        <v>0</v>
      </c>
      <c r="AP119" s="16"/>
      <c r="AQ119" s="16">
        <f>SUM(AQ121:AQ124)</f>
        <v>0</v>
      </c>
      <c r="AR119" s="18">
        <f>SUM(AR121:AR124)</f>
        <v>0</v>
      </c>
      <c r="AS119" s="16"/>
      <c r="AT119" s="16">
        <f>SUM(AT121:AT124)</f>
        <v>0</v>
      </c>
      <c r="AU119" s="18">
        <f>SUM(AU121:AU124)</f>
        <v>0</v>
      </c>
      <c r="AV119" s="16"/>
      <c r="AW119" s="16">
        <f>SUM(AW121:AW124)</f>
        <v>0</v>
      </c>
      <c r="AX119" s="18">
        <f>SUM(AX121:AX124)</f>
        <v>0</v>
      </c>
      <c r="AY119" s="16"/>
      <c r="AZ119" s="16">
        <f>SUM(AZ121:AZ124)</f>
        <v>0</v>
      </c>
      <c r="BA119" s="18">
        <f>SUM(BA121:BA124)</f>
        <v>0</v>
      </c>
      <c r="BB119" s="16"/>
      <c r="BC119" s="16">
        <f>SUM(BC121:BC124)</f>
        <v>2018.7164406779641</v>
      </c>
      <c r="BD119" s="18">
        <f>SUM(BD121:BD124)</f>
        <v>0</v>
      </c>
      <c r="BE119" s="16"/>
      <c r="BF119" s="22"/>
      <c r="BG119" s="12"/>
      <c r="BH119" s="16"/>
      <c r="BI119" s="22"/>
      <c r="BJ119" s="16"/>
      <c r="BK119" s="16"/>
      <c r="BL119" s="18">
        <f t="shared" si="26"/>
        <v>2018.7164406779641</v>
      </c>
      <c r="BM119" s="18">
        <f t="shared" si="26"/>
        <v>0</v>
      </c>
      <c r="BN119" s="18">
        <f t="shared" si="27"/>
        <v>0</v>
      </c>
      <c r="BO119" s="18">
        <f t="shared" si="27"/>
        <v>0</v>
      </c>
      <c r="BP119" s="16"/>
      <c r="BQ119" s="38"/>
      <c r="BR119" s="16"/>
      <c r="BS119" s="38"/>
      <c r="BU119" s="46"/>
      <c r="BV119" s="46"/>
    </row>
    <row r="120" spans="1:74" s="31" customFormat="1" hidden="1" x14ac:dyDescent="0.2">
      <c r="A120" s="26" t="s">
        <v>29</v>
      </c>
      <c r="B120" s="27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8"/>
      <c r="AG120" s="29"/>
      <c r="AH120" s="29"/>
      <c r="AI120" s="28"/>
      <c r="AJ120" s="29"/>
      <c r="AK120" s="29"/>
      <c r="AL120" s="28"/>
      <c r="AM120" s="29"/>
      <c r="AN120" s="29"/>
      <c r="AO120" s="28"/>
      <c r="AP120" s="29"/>
      <c r="AQ120" s="29"/>
      <c r="AR120" s="28"/>
      <c r="AS120" s="29"/>
      <c r="AT120" s="29"/>
      <c r="AU120" s="28"/>
      <c r="AV120" s="29"/>
      <c r="AW120" s="29"/>
      <c r="AX120" s="28"/>
      <c r="AY120" s="29"/>
      <c r="AZ120" s="29"/>
      <c r="BA120" s="28"/>
      <c r="BB120" s="29"/>
      <c r="BC120" s="28"/>
      <c r="BD120" s="28"/>
      <c r="BE120" s="29"/>
      <c r="BF120" s="24"/>
      <c r="BG120" s="12"/>
      <c r="BH120" s="29"/>
      <c r="BI120" s="30"/>
      <c r="BJ120" s="29"/>
      <c r="BK120" s="29"/>
      <c r="BL120" s="18">
        <f t="shared" si="26"/>
        <v>0</v>
      </c>
      <c r="BM120" s="18">
        <f t="shared" si="26"/>
        <v>0</v>
      </c>
      <c r="BN120" s="18">
        <f t="shared" si="27"/>
        <v>0</v>
      </c>
      <c r="BO120" s="18">
        <f t="shared" si="27"/>
        <v>0</v>
      </c>
      <c r="BP120" s="29"/>
      <c r="BQ120" s="39"/>
      <c r="BR120" s="29"/>
      <c r="BS120" s="39"/>
      <c r="BU120" s="46"/>
      <c r="BV120" s="46"/>
    </row>
    <row r="121" spans="1:74" s="4" customFormat="1" ht="63.75" hidden="1" x14ac:dyDescent="0.2">
      <c r="A121" s="25" t="s">
        <v>63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34">
        <f>G121+J121+M121</f>
        <v>0</v>
      </c>
      <c r="Q121" s="34">
        <f>H121+K121+N121</f>
        <v>0</v>
      </c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34">
        <f>S121+V121+Y121</f>
        <v>0</v>
      </c>
      <c r="AC121" s="34">
        <f>T121+W121+Z121</f>
        <v>0</v>
      </c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34">
        <f>AE121+AH121+AK121</f>
        <v>0</v>
      </c>
      <c r="AO121" s="34">
        <f>AF121+AI121+AL121</f>
        <v>0</v>
      </c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34">
        <f>AQ121+AT121+AW121</f>
        <v>0</v>
      </c>
      <c r="BA121" s="12"/>
      <c r="BB121" s="12"/>
      <c r="BC121" s="12">
        <f>P121+AB121+AN121+AZ121</f>
        <v>0</v>
      </c>
      <c r="BD121" s="12">
        <f>Q121+AC121+AO121+BA121</f>
        <v>0</v>
      </c>
      <c r="BE121" s="12"/>
      <c r="BF121" s="24" t="s">
        <v>11</v>
      </c>
      <c r="BG121" s="12"/>
      <c r="BH121" s="12"/>
      <c r="BI121" s="24"/>
      <c r="BJ121" s="12"/>
      <c r="BK121" s="12"/>
      <c r="BL121" s="12">
        <f t="shared" si="26"/>
        <v>0</v>
      </c>
      <c r="BM121" s="12">
        <f t="shared" si="26"/>
        <v>0</v>
      </c>
      <c r="BN121" s="12">
        <f t="shared" si="27"/>
        <v>0</v>
      </c>
      <c r="BO121" s="12">
        <f t="shared" si="27"/>
        <v>0</v>
      </c>
      <c r="BP121" s="12"/>
      <c r="BQ121" s="40"/>
      <c r="BR121" s="12"/>
      <c r="BS121" s="40"/>
      <c r="BU121" s="46"/>
      <c r="BV121" s="46"/>
    </row>
    <row r="122" spans="1:74" s="4" customFormat="1" ht="38.25" hidden="1" x14ac:dyDescent="0.2">
      <c r="A122" s="25" t="s">
        <v>64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34">
        <f>G122+J122+M122</f>
        <v>0</v>
      </c>
      <c r="Q122" s="34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34">
        <f>S122+V122+Y122</f>
        <v>0</v>
      </c>
      <c r="AC122" s="34"/>
      <c r="AD122" s="12"/>
      <c r="AE122" s="12"/>
      <c r="AF122" s="12"/>
      <c r="AG122" s="12"/>
      <c r="AH122" s="12"/>
      <c r="AI122" s="12"/>
      <c r="AJ122" s="12"/>
      <c r="AK122" s="12">
        <v>1171.2588135593201</v>
      </c>
      <c r="AL122" s="12"/>
      <c r="AM122" s="12"/>
      <c r="AN122" s="34">
        <f>AE122+AH122+AK122</f>
        <v>1171.2588135593201</v>
      </c>
      <c r="AO122" s="34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34">
        <f>AQ122+AT122+AW122</f>
        <v>0</v>
      </c>
      <c r="BA122" s="12"/>
      <c r="BB122" s="12"/>
      <c r="BC122" s="12">
        <f>P122+AB122+AN122+AZ122</f>
        <v>1171.2588135593201</v>
      </c>
      <c r="BD122" s="12"/>
      <c r="BE122" s="12"/>
      <c r="BF122" s="24" t="s">
        <v>11</v>
      </c>
      <c r="BG122" s="12"/>
      <c r="BH122" s="12"/>
      <c r="BI122" s="24"/>
      <c r="BJ122" s="12"/>
      <c r="BK122" s="12"/>
      <c r="BL122" s="12"/>
      <c r="BM122" s="12"/>
      <c r="BN122" s="12"/>
      <c r="BO122" s="12"/>
      <c r="BP122" s="12"/>
      <c r="BQ122" s="40"/>
      <c r="BR122" s="12"/>
      <c r="BS122" s="40"/>
      <c r="BU122" s="46"/>
      <c r="BV122" s="46"/>
    </row>
    <row r="123" spans="1:74" s="4" customFormat="1" ht="25.5" hidden="1" x14ac:dyDescent="0.2">
      <c r="A123" s="25" t="s">
        <v>65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34">
        <f>G123+J123+M123</f>
        <v>0</v>
      </c>
      <c r="Q123" s="34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34">
        <f>S123+V123+Y123</f>
        <v>0</v>
      </c>
      <c r="AC123" s="34"/>
      <c r="AD123" s="12"/>
      <c r="AE123" s="12"/>
      <c r="AF123" s="12"/>
      <c r="AG123" s="12"/>
      <c r="AH123" s="12"/>
      <c r="AI123" s="12"/>
      <c r="AJ123" s="12"/>
      <c r="AK123" s="12">
        <v>847.45762711864404</v>
      </c>
      <c r="AL123" s="12"/>
      <c r="AM123" s="12"/>
      <c r="AN123" s="34">
        <f>AE123+AH123+AK123</f>
        <v>847.45762711864404</v>
      </c>
      <c r="AO123" s="34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34">
        <f>AQ123+AT123+AW123</f>
        <v>0</v>
      </c>
      <c r="BA123" s="12"/>
      <c r="BB123" s="12"/>
      <c r="BC123" s="12">
        <f>P123+AB123+AN123+AZ123</f>
        <v>847.45762711864404</v>
      </c>
      <c r="BD123" s="12"/>
      <c r="BE123" s="12"/>
      <c r="BF123" s="24" t="s">
        <v>11</v>
      </c>
      <c r="BG123" s="12"/>
      <c r="BH123" s="12"/>
      <c r="BI123" s="24"/>
      <c r="BJ123" s="12"/>
      <c r="BK123" s="12"/>
      <c r="BL123" s="12"/>
      <c r="BM123" s="12"/>
      <c r="BN123" s="12"/>
      <c r="BO123" s="12"/>
      <c r="BP123" s="12"/>
      <c r="BQ123" s="40"/>
      <c r="BR123" s="12"/>
      <c r="BS123" s="40"/>
      <c r="BU123" s="46"/>
      <c r="BV123" s="46"/>
    </row>
    <row r="124" spans="1:74" s="4" customFormat="1" hidden="1" x14ac:dyDescent="0.2">
      <c r="A124" s="7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34">
        <f>G124+J124+M124</f>
        <v>0</v>
      </c>
      <c r="Q124" s="34">
        <f>H124+K124+N124</f>
        <v>0</v>
      </c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34">
        <f>S124+V124+Y124</f>
        <v>0</v>
      </c>
      <c r="AC124" s="34">
        <f>T124+W124+Z124</f>
        <v>0</v>
      </c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34">
        <f>AE124+AH124+AK124</f>
        <v>0</v>
      </c>
      <c r="AO124" s="34">
        <f>AF124+AI124+AL124</f>
        <v>0</v>
      </c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34">
        <f>AQ124+AT124+AW124</f>
        <v>0</v>
      </c>
      <c r="BA124" s="34">
        <f>AR124+AU124+AX124</f>
        <v>0</v>
      </c>
      <c r="BB124" s="12"/>
      <c r="BC124" s="12">
        <f>P124+AB124+AN124+AZ124</f>
        <v>0</v>
      </c>
      <c r="BD124" s="12"/>
      <c r="BE124" s="12"/>
      <c r="BF124" s="24"/>
      <c r="BG124" s="12"/>
      <c r="BH124" s="12"/>
      <c r="BI124" s="11"/>
      <c r="BJ124" s="12"/>
      <c r="BK124" s="12"/>
      <c r="BL124" s="12">
        <f t="shared" si="26"/>
        <v>0</v>
      </c>
      <c r="BM124" s="12">
        <f t="shared" si="26"/>
        <v>0</v>
      </c>
      <c r="BN124" s="12">
        <f t="shared" si="27"/>
        <v>0</v>
      </c>
      <c r="BO124" s="12">
        <f t="shared" si="27"/>
        <v>0</v>
      </c>
      <c r="BP124" s="12"/>
      <c r="BQ124" s="40"/>
      <c r="BR124" s="12"/>
      <c r="BS124" s="40"/>
      <c r="BU124" s="47"/>
      <c r="BV124" s="47"/>
    </row>
    <row r="125" spans="1:74" s="3" customFormat="1" hidden="1" x14ac:dyDescent="0.2">
      <c r="A125" s="8" t="s">
        <v>6</v>
      </c>
      <c r="C125" s="16"/>
      <c r="D125" s="16"/>
      <c r="E125" s="16"/>
      <c r="F125" s="16"/>
      <c r="G125" s="16">
        <f>SUM(G127:G128)</f>
        <v>0</v>
      </c>
      <c r="H125" s="16">
        <f>SUM(H126:H127)</f>
        <v>0</v>
      </c>
      <c r="I125" s="16"/>
      <c r="J125" s="16">
        <f>SUM(J127:J128)</f>
        <v>0</v>
      </c>
      <c r="K125" s="16">
        <f>SUM(K126:K127)</f>
        <v>0</v>
      </c>
      <c r="L125" s="16"/>
      <c r="M125" s="16">
        <f>SUM(M127:M128)</f>
        <v>0</v>
      </c>
      <c r="N125" s="16">
        <f>SUM(N126:N127)</f>
        <v>0</v>
      </c>
      <c r="O125" s="16"/>
      <c r="P125" s="16">
        <f>SUM(P127:P128)</f>
        <v>0</v>
      </c>
      <c r="Q125" s="16">
        <f>SUM(Q126:Q127)</f>
        <v>0</v>
      </c>
      <c r="R125" s="16"/>
      <c r="S125" s="16">
        <f>SUM(S127:S128)</f>
        <v>0</v>
      </c>
      <c r="T125" s="16">
        <f>SUM(T126:T127)</f>
        <v>0</v>
      </c>
      <c r="U125" s="16"/>
      <c r="V125" s="16">
        <f>SUM(V127:V128)</f>
        <v>0</v>
      </c>
      <c r="W125" s="16">
        <f>SUM(W126:W127)</f>
        <v>0</v>
      </c>
      <c r="X125" s="16"/>
      <c r="Y125" s="16">
        <f>SUM(Y127:Y128)</f>
        <v>0</v>
      </c>
      <c r="Z125" s="16">
        <f>SUM(Z126:Z127)</f>
        <v>0</v>
      </c>
      <c r="AA125" s="16"/>
      <c r="AB125" s="16">
        <f>SUM(AB127:AB128)</f>
        <v>0</v>
      </c>
      <c r="AC125" s="16">
        <f>SUM(AC126:AC127)</f>
        <v>0</v>
      </c>
      <c r="AD125" s="16"/>
      <c r="AE125" s="16">
        <f>SUM(AE127:AE128)</f>
        <v>0</v>
      </c>
      <c r="AF125" s="16">
        <f>SUM(AF126:AF127)</f>
        <v>0</v>
      </c>
      <c r="AG125" s="16"/>
      <c r="AH125" s="16">
        <f>SUM(AH127:AH128)</f>
        <v>0</v>
      </c>
      <c r="AI125" s="16">
        <f>SUM(AI126:AI127)</f>
        <v>0</v>
      </c>
      <c r="AJ125" s="16"/>
      <c r="AK125" s="16">
        <f>SUM(AK127:AK128)</f>
        <v>0</v>
      </c>
      <c r="AL125" s="16">
        <f>SUM(AL126:AL127)</f>
        <v>0</v>
      </c>
      <c r="AM125" s="16"/>
      <c r="AN125" s="16">
        <f>SUM(AN127:AN128)</f>
        <v>0</v>
      </c>
      <c r="AO125" s="16">
        <f>SUM(AO126:AO127)</f>
        <v>0</v>
      </c>
      <c r="AP125" s="16"/>
      <c r="AQ125" s="16">
        <f>SUM(AQ127:AQ128)</f>
        <v>0</v>
      </c>
      <c r="AR125" s="16">
        <f>SUM(AR126:AR127)</f>
        <v>0</v>
      </c>
      <c r="AS125" s="16"/>
      <c r="AT125" s="16">
        <f>SUM(AT127:AT128)</f>
        <v>4067.8</v>
      </c>
      <c r="AU125" s="16">
        <f>SUM(AU126:AU127)</f>
        <v>0</v>
      </c>
      <c r="AV125" s="16"/>
      <c r="AW125" s="16">
        <f>SUM(AW127:AW128)</f>
        <v>0</v>
      </c>
      <c r="AX125" s="16">
        <f>SUM(AX126:AX127)</f>
        <v>0</v>
      </c>
      <c r="AY125" s="16"/>
      <c r="AZ125" s="16">
        <f>SUM(AZ127:AZ128)</f>
        <v>4067.8</v>
      </c>
      <c r="BA125" s="16">
        <f>SUM(BA126:BA127)</f>
        <v>0</v>
      </c>
      <c r="BB125" s="16"/>
      <c r="BC125" s="16">
        <f>SUM(BC127:BC128)</f>
        <v>4067.8</v>
      </c>
      <c r="BD125" s="16">
        <f>SUM(BD126:BD127)</f>
        <v>0</v>
      </c>
      <c r="BE125" s="16"/>
      <c r="BF125" s="24"/>
      <c r="BG125" s="12"/>
      <c r="BH125" s="16"/>
      <c r="BI125" s="24"/>
      <c r="BJ125" s="16"/>
      <c r="BK125" s="16"/>
      <c r="BL125" s="16">
        <f t="shared" si="26"/>
        <v>0</v>
      </c>
      <c r="BM125" s="16">
        <f t="shared" si="26"/>
        <v>0</v>
      </c>
      <c r="BN125" s="16">
        <f t="shared" si="27"/>
        <v>4067.8</v>
      </c>
      <c r="BO125" s="16">
        <f t="shared" si="27"/>
        <v>0</v>
      </c>
      <c r="BP125" s="16"/>
      <c r="BQ125" s="16">
        <f>SUM(BQ126:BQ127)</f>
        <v>1156.3999999999999</v>
      </c>
      <c r="BR125" s="16"/>
      <c r="BS125" s="16">
        <f>SUM(BS126:BS127)</f>
        <v>-2911.4000000000005</v>
      </c>
      <c r="BU125" s="46"/>
      <c r="BV125" s="46"/>
    </row>
    <row r="126" spans="1:74" s="3" customFormat="1" hidden="1" x14ac:dyDescent="0.2">
      <c r="A126" s="26" t="s">
        <v>29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24"/>
      <c r="BG126" s="12"/>
      <c r="BH126" s="16"/>
      <c r="BI126" s="24"/>
      <c r="BJ126" s="16"/>
      <c r="BK126" s="16"/>
      <c r="BL126" s="16">
        <f t="shared" si="26"/>
        <v>0</v>
      </c>
      <c r="BM126" s="16">
        <f t="shared" si="26"/>
        <v>0</v>
      </c>
      <c r="BN126" s="16">
        <f t="shared" si="27"/>
        <v>0</v>
      </c>
      <c r="BO126" s="16">
        <f t="shared" si="27"/>
        <v>0</v>
      </c>
      <c r="BP126" s="16"/>
      <c r="BQ126" s="40"/>
      <c r="BR126" s="16"/>
      <c r="BS126" s="40"/>
      <c r="BU126" s="46"/>
      <c r="BV126" s="46"/>
    </row>
    <row r="127" spans="1:74" s="36" customFormat="1" hidden="1" x14ac:dyDescent="0.2">
      <c r="A127" s="25" t="s">
        <v>66</v>
      </c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>
        <f>G127+J127+M127</f>
        <v>0</v>
      </c>
      <c r="Q127" s="34">
        <f>H127+K127+N127</f>
        <v>0</v>
      </c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>
        <f>S127+V127+Y127</f>
        <v>0</v>
      </c>
      <c r="AC127" s="34">
        <f>T127+W127+Z127</f>
        <v>0</v>
      </c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>
        <f>AE127+AH127+AK127</f>
        <v>0</v>
      </c>
      <c r="AO127" s="34">
        <f>AF127+AI127+AL127</f>
        <v>0</v>
      </c>
      <c r="AP127" s="34"/>
      <c r="AQ127" s="34"/>
      <c r="AR127" s="34"/>
      <c r="AS127" s="34"/>
      <c r="AT127" s="34">
        <v>4067.8</v>
      </c>
      <c r="AU127" s="34"/>
      <c r="AV127" s="34"/>
      <c r="AW127" s="34"/>
      <c r="AX127" s="34"/>
      <c r="AY127" s="34"/>
      <c r="AZ127" s="34">
        <f>AQ127+AT127+AW127</f>
        <v>4067.8</v>
      </c>
      <c r="BA127" s="34">
        <f>AR127+AU127+AX127</f>
        <v>0</v>
      </c>
      <c r="BB127" s="34"/>
      <c r="BC127" s="34">
        <f>P127+AB127+AN127+AZ127</f>
        <v>4067.8</v>
      </c>
      <c r="BD127" s="34">
        <f>Q127+AC127+AO127+BA127</f>
        <v>0</v>
      </c>
      <c r="BE127" s="34"/>
      <c r="BF127" s="24" t="s">
        <v>11</v>
      </c>
      <c r="BG127" s="12"/>
      <c r="BH127" s="34"/>
      <c r="BI127" s="37"/>
      <c r="BJ127" s="34"/>
      <c r="BK127" s="34"/>
      <c r="BL127" s="34"/>
      <c r="BM127" s="34"/>
      <c r="BN127" s="34"/>
      <c r="BO127" s="34"/>
      <c r="BP127" s="34"/>
      <c r="BQ127" s="40">
        <f>980*1.18</f>
        <v>1156.3999999999999</v>
      </c>
      <c r="BR127" s="34"/>
      <c r="BS127" s="41">
        <f>BQ127-BC127</f>
        <v>-2911.4000000000005</v>
      </c>
      <c r="BU127" s="46"/>
      <c r="BV127" s="46"/>
    </row>
    <row r="128" spans="1:74" s="4" customFormat="1" hidden="1" x14ac:dyDescent="0.2">
      <c r="A128" s="7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34"/>
      <c r="Q128" s="34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34"/>
      <c r="AC128" s="34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34"/>
      <c r="AO128" s="34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34"/>
      <c r="BA128" s="34"/>
      <c r="BB128" s="12"/>
      <c r="BC128" s="12"/>
      <c r="BD128" s="12"/>
      <c r="BE128" s="12"/>
      <c r="BF128" s="24"/>
      <c r="BG128" s="12"/>
      <c r="BH128" s="12"/>
      <c r="BI128" s="11"/>
      <c r="BJ128" s="12"/>
      <c r="BK128" s="12"/>
      <c r="BL128" s="12"/>
      <c r="BM128" s="12"/>
      <c r="BN128" s="12"/>
      <c r="BO128" s="12"/>
      <c r="BP128" s="12"/>
      <c r="BQ128" s="40"/>
      <c r="BR128" s="12"/>
      <c r="BS128" s="40"/>
      <c r="BU128" s="47"/>
      <c r="BV128" s="47"/>
    </row>
    <row r="129" spans="1:74" s="4" customFormat="1" hidden="1" x14ac:dyDescent="0.2">
      <c r="A129" s="7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34"/>
      <c r="Q129" s="34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34"/>
      <c r="AC129" s="34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34"/>
      <c r="AO129" s="34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34"/>
      <c r="BA129" s="34"/>
      <c r="BB129" s="12"/>
      <c r="BC129" s="12"/>
      <c r="BD129" s="12"/>
      <c r="BE129" s="12"/>
      <c r="BF129" s="24"/>
      <c r="BG129" s="12"/>
      <c r="BH129" s="12"/>
      <c r="BI129" s="11"/>
      <c r="BJ129" s="12"/>
      <c r="BK129" s="12"/>
      <c r="BL129" s="12"/>
      <c r="BM129" s="12"/>
      <c r="BN129" s="12"/>
      <c r="BO129" s="12"/>
      <c r="BP129" s="12"/>
      <c r="BQ129" s="40"/>
      <c r="BR129" s="12"/>
      <c r="BS129" s="40"/>
      <c r="BU129" s="47"/>
      <c r="BV129" s="47"/>
    </row>
    <row r="130" spans="1:74" s="1" customFormat="1" hidden="1" x14ac:dyDescent="0.2">
      <c r="A130" s="55" t="s">
        <v>61</v>
      </c>
      <c r="B130" s="56"/>
      <c r="C130" s="57"/>
      <c r="D130" s="57"/>
      <c r="E130" s="57"/>
      <c r="F130" s="57"/>
      <c r="G130" s="57">
        <f>G131+G135+G139+G143+G147</f>
        <v>0</v>
      </c>
      <c r="H130" s="57" t="e">
        <f>H131+H139+H143+H135+#REF!+H147</f>
        <v>#REF!</v>
      </c>
      <c r="I130" s="16"/>
      <c r="J130" s="57">
        <f>J131+J135+J139+J143+J147</f>
        <v>0</v>
      </c>
      <c r="K130" s="57" t="e">
        <f>K131+K139+K143+K135+#REF!+K147</f>
        <v>#REF!</v>
      </c>
      <c r="L130" s="16"/>
      <c r="M130" s="57">
        <f>M131+M135+M139+M143+M147</f>
        <v>0</v>
      </c>
      <c r="N130" s="57" t="e">
        <f>N131+N139+N143+N135+#REF!+N147</f>
        <v>#REF!</v>
      </c>
      <c r="O130" s="16"/>
      <c r="P130" s="57">
        <f>P131+P135+P139+P143+P147</f>
        <v>0</v>
      </c>
      <c r="Q130" s="57" t="e">
        <f>Q131+Q139+Q143+Q135+#REF!+Q147</f>
        <v>#REF!</v>
      </c>
      <c r="R130" s="16"/>
      <c r="S130" s="57">
        <f>S131+S135+S139+S143+S147</f>
        <v>67.2</v>
      </c>
      <c r="T130" s="57" t="e">
        <f>T131+T139+T143+T135+#REF!+T147</f>
        <v>#REF!</v>
      </c>
      <c r="U130" s="16"/>
      <c r="V130" s="57">
        <f>V131+V135+V139+V143+V147</f>
        <v>508.48</v>
      </c>
      <c r="W130" s="57" t="e">
        <f>W131+W139+W143+W135+#REF!+W147</f>
        <v>#REF!</v>
      </c>
      <c r="X130" s="16"/>
      <c r="Y130" s="57">
        <f>Y131+Y135+Y139+Y143+Y147</f>
        <v>2923.73</v>
      </c>
      <c r="Z130" s="57" t="e">
        <f>Z131+Z139+Z143+Z135+#REF!+Z147</f>
        <v>#REF!</v>
      </c>
      <c r="AA130" s="16"/>
      <c r="AB130" s="57">
        <f>AB131+AB135+AB139+AB143+AB147</f>
        <v>3499.41</v>
      </c>
      <c r="AC130" s="57" t="e">
        <f>AC131+AC139+AC143+AC135+#REF!+AC147</f>
        <v>#REF!</v>
      </c>
      <c r="AD130" s="16"/>
      <c r="AE130" s="57">
        <f>AE131+AE135+AE139+AE143+AE147</f>
        <v>0</v>
      </c>
      <c r="AF130" s="57" t="e">
        <f>AF131+AF139+AF143+AF135+#REF!+AF147</f>
        <v>#REF!</v>
      </c>
      <c r="AG130" s="16"/>
      <c r="AH130" s="57">
        <f>AH131+AH135+AH139+AH143+AH147</f>
        <v>607.09</v>
      </c>
      <c r="AI130" s="57" t="e">
        <f>AI131+AI139+AI143+AI135+#REF!+AI147</f>
        <v>#REF!</v>
      </c>
      <c r="AJ130" s="16"/>
      <c r="AK130" s="57">
        <f>AK131+AK135+AK139+AK143+AK147</f>
        <v>0</v>
      </c>
      <c r="AL130" s="57" t="e">
        <f>AL131+AL139+AL143+AL135+#REF!+AL147</f>
        <v>#REF!</v>
      </c>
      <c r="AM130" s="16"/>
      <c r="AN130" s="57">
        <f>AN131+AN135+AN139+AN143+AN147</f>
        <v>607.09</v>
      </c>
      <c r="AO130" s="57" t="e">
        <f>AO131+AO139+AO143+AO135+#REF!+AO147</f>
        <v>#REF!</v>
      </c>
      <c r="AP130" s="16"/>
      <c r="AQ130" s="57">
        <f>AQ131+AQ135+AQ139+AQ143+AQ147</f>
        <v>0</v>
      </c>
      <c r="AR130" s="57" t="e">
        <f>AR131+AR139+AR143+AR135+#REF!+AR147</f>
        <v>#REF!</v>
      </c>
      <c r="AS130" s="16"/>
      <c r="AT130" s="57">
        <f>AT131+AT135+AT139+AT143+AT147</f>
        <v>211.86</v>
      </c>
      <c r="AU130" s="57" t="e">
        <f>AU131+AU139+AU143+AU135+#REF!+AU147</f>
        <v>#REF!</v>
      </c>
      <c r="AV130" s="16"/>
      <c r="AW130" s="57">
        <f>AW131+AW135+AW139+AW143+AW147</f>
        <v>0</v>
      </c>
      <c r="AX130" s="57" t="e">
        <f>AX131+AX139+AX143+AX135+#REF!+AX147</f>
        <v>#REF!</v>
      </c>
      <c r="AY130" s="16"/>
      <c r="AZ130" s="57">
        <f>AZ131+AZ135+AZ139+AZ143+AZ147</f>
        <v>211.86</v>
      </c>
      <c r="BA130" s="57" t="e">
        <f>BA131+BA139+BA143+BA135+#REF!+BA147</f>
        <v>#REF!</v>
      </c>
      <c r="BB130" s="16"/>
      <c r="BC130" s="57">
        <f>BC131+BC135+BC139+BC143+BC147</f>
        <v>4318.3599999999997</v>
      </c>
      <c r="BD130" s="15" t="e">
        <f>BD131+BD139+BD143+BD135+#REF!+BD147</f>
        <v>#REF!</v>
      </c>
      <c r="BE130" s="16"/>
      <c r="BF130" s="20"/>
      <c r="BG130" s="12"/>
      <c r="BH130" s="16"/>
      <c r="BI130" s="20"/>
      <c r="BJ130" s="16"/>
      <c r="BK130" s="16"/>
      <c r="BL130" s="15">
        <f t="shared" ref="BL130:BM133" si="28">P130+AB130+AN130</f>
        <v>4106.5</v>
      </c>
      <c r="BM130" s="15" t="e">
        <f t="shared" si="28"/>
        <v>#REF!</v>
      </c>
      <c r="BN130" s="15">
        <f t="shared" ref="BN130:BO133" si="29">AZ130</f>
        <v>211.86</v>
      </c>
      <c r="BO130" s="15" t="e">
        <f t="shared" si="29"/>
        <v>#REF!</v>
      </c>
      <c r="BP130" s="16"/>
      <c r="BQ130" s="15" t="e">
        <f>BQ131+BQ139+BQ143+BQ135+#REF!+BQ147</f>
        <v>#REF!</v>
      </c>
      <c r="BR130" s="16"/>
      <c r="BS130" s="15" t="e">
        <f>BS131+BS139+BS143+BS135+#REF!+BS147</f>
        <v>#REF!</v>
      </c>
      <c r="BU130" s="46"/>
      <c r="BV130" s="46"/>
    </row>
    <row r="131" spans="1:74" s="1" customFormat="1" hidden="1" x14ac:dyDescent="0.2">
      <c r="A131" s="43" t="s">
        <v>17</v>
      </c>
      <c r="B131" s="3"/>
      <c r="C131" s="16"/>
      <c r="D131" s="16"/>
      <c r="E131" s="16"/>
      <c r="F131" s="16"/>
      <c r="G131" s="16">
        <f>SUM(G133:G134)</f>
        <v>0</v>
      </c>
      <c r="H131" s="16">
        <f>SUM(H133:H134)</f>
        <v>0</v>
      </c>
      <c r="I131" s="16"/>
      <c r="J131" s="16">
        <f>SUM(J133:J134)</f>
        <v>0</v>
      </c>
      <c r="K131" s="16">
        <f>SUM(K133:K134)</f>
        <v>0</v>
      </c>
      <c r="L131" s="16"/>
      <c r="M131" s="16">
        <f>SUM(M133:M134)</f>
        <v>0</v>
      </c>
      <c r="N131" s="16">
        <f>SUM(N133:N134)</f>
        <v>0</v>
      </c>
      <c r="O131" s="16"/>
      <c r="P131" s="16">
        <f>SUM(P133:P134)</f>
        <v>0</v>
      </c>
      <c r="Q131" s="16">
        <f>SUM(Q133:Q134)</f>
        <v>0</v>
      </c>
      <c r="R131" s="16"/>
      <c r="S131" s="16">
        <f>SUM(S133:S134)</f>
        <v>0</v>
      </c>
      <c r="T131" s="16">
        <f>SUM(T133:T134)</f>
        <v>0</v>
      </c>
      <c r="U131" s="16"/>
      <c r="V131" s="16">
        <f>SUM(V133:V134)</f>
        <v>0</v>
      </c>
      <c r="W131" s="16">
        <f>SUM(W133:W134)</f>
        <v>0</v>
      </c>
      <c r="X131" s="16"/>
      <c r="Y131" s="16">
        <f>SUM(Y133:Y134)</f>
        <v>0</v>
      </c>
      <c r="Z131" s="16">
        <f>SUM(Z133:Z134)</f>
        <v>0</v>
      </c>
      <c r="AA131" s="16"/>
      <c r="AB131" s="16">
        <f>SUM(AB133:AB134)</f>
        <v>0</v>
      </c>
      <c r="AC131" s="16">
        <f>SUM(AC133:AC134)</f>
        <v>0</v>
      </c>
      <c r="AD131" s="16"/>
      <c r="AE131" s="16">
        <f>SUM(AE133:AE134)</f>
        <v>0</v>
      </c>
      <c r="AF131" s="18">
        <f>SUM(AF133:AF134)</f>
        <v>0</v>
      </c>
      <c r="AG131" s="16"/>
      <c r="AH131" s="16">
        <f>SUM(AH133:AH134)</f>
        <v>0</v>
      </c>
      <c r="AI131" s="18">
        <f>SUM(AI133:AI134)</f>
        <v>0</v>
      </c>
      <c r="AJ131" s="16"/>
      <c r="AK131" s="16">
        <f>SUM(AK133:AK134)</f>
        <v>0</v>
      </c>
      <c r="AL131" s="18">
        <f>SUM(AL133:AL134)</f>
        <v>0</v>
      </c>
      <c r="AM131" s="16"/>
      <c r="AN131" s="16">
        <f>SUM(AN133:AN134)</f>
        <v>0</v>
      </c>
      <c r="AO131" s="18">
        <f>SUM(AO133:AO134)</f>
        <v>0</v>
      </c>
      <c r="AP131" s="16"/>
      <c r="AQ131" s="16">
        <f>SUM(AQ133:AQ134)</f>
        <v>0</v>
      </c>
      <c r="AR131" s="18">
        <f>SUM(AR133:AR134)</f>
        <v>0</v>
      </c>
      <c r="AS131" s="16"/>
      <c r="AT131" s="16">
        <f>SUM(AT133:AT134)</f>
        <v>0</v>
      </c>
      <c r="AU131" s="18">
        <f>SUM(AU133:AU134)</f>
        <v>0</v>
      </c>
      <c r="AV131" s="16"/>
      <c r="AW131" s="16">
        <f>SUM(AW133:AW134)</f>
        <v>0</v>
      </c>
      <c r="AX131" s="18">
        <f>SUM(AX133:AX134)</f>
        <v>0</v>
      </c>
      <c r="AY131" s="16"/>
      <c r="AZ131" s="16">
        <f>SUM(AZ133:AZ134)</f>
        <v>0</v>
      </c>
      <c r="BA131" s="18">
        <f>SUM(BA133:BA134)</f>
        <v>0</v>
      </c>
      <c r="BB131" s="16"/>
      <c r="BC131" s="16">
        <f>SUM(BC133:BC134)</f>
        <v>0</v>
      </c>
      <c r="BD131" s="18">
        <f>SUM(BD133:BD134)</f>
        <v>0</v>
      </c>
      <c r="BE131" s="16"/>
      <c r="BF131" s="22"/>
      <c r="BG131" s="12"/>
      <c r="BH131" s="16"/>
      <c r="BI131" s="22"/>
      <c r="BJ131" s="16"/>
      <c r="BK131" s="16"/>
      <c r="BL131" s="18">
        <f t="shared" si="28"/>
        <v>0</v>
      </c>
      <c r="BM131" s="18">
        <f t="shared" si="28"/>
        <v>0</v>
      </c>
      <c r="BN131" s="18">
        <f t="shared" si="29"/>
        <v>0</v>
      </c>
      <c r="BO131" s="18">
        <f t="shared" si="29"/>
        <v>0</v>
      </c>
      <c r="BP131" s="16"/>
      <c r="BQ131" s="38"/>
      <c r="BR131" s="16"/>
      <c r="BS131" s="38"/>
      <c r="BU131" s="46"/>
      <c r="BV131" s="46"/>
    </row>
    <row r="132" spans="1:74" s="31" customFormat="1" hidden="1" x14ac:dyDescent="0.2">
      <c r="A132" s="26" t="s">
        <v>29</v>
      </c>
      <c r="B132" s="27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8"/>
      <c r="AG132" s="29"/>
      <c r="AH132" s="29"/>
      <c r="AI132" s="28"/>
      <c r="AJ132" s="29"/>
      <c r="AK132" s="29"/>
      <c r="AL132" s="28"/>
      <c r="AM132" s="29"/>
      <c r="AN132" s="29"/>
      <c r="AO132" s="28"/>
      <c r="AP132" s="29"/>
      <c r="AQ132" s="29"/>
      <c r="AR132" s="28"/>
      <c r="AS132" s="29"/>
      <c r="AT132" s="29"/>
      <c r="AU132" s="28"/>
      <c r="AV132" s="29"/>
      <c r="AW132" s="29"/>
      <c r="AX132" s="28"/>
      <c r="AY132" s="29"/>
      <c r="AZ132" s="29"/>
      <c r="BA132" s="28"/>
      <c r="BB132" s="29"/>
      <c r="BC132" s="28"/>
      <c r="BD132" s="28"/>
      <c r="BE132" s="29"/>
      <c r="BF132" s="24"/>
      <c r="BG132" s="12"/>
      <c r="BH132" s="29"/>
      <c r="BI132" s="30"/>
      <c r="BJ132" s="29"/>
      <c r="BK132" s="29"/>
      <c r="BL132" s="18">
        <f t="shared" si="28"/>
        <v>0</v>
      </c>
      <c r="BM132" s="18">
        <f t="shared" si="28"/>
        <v>0</v>
      </c>
      <c r="BN132" s="18">
        <f t="shared" si="29"/>
        <v>0</v>
      </c>
      <c r="BO132" s="18">
        <f t="shared" si="29"/>
        <v>0</v>
      </c>
      <c r="BP132" s="29"/>
      <c r="BQ132" s="39"/>
      <c r="BR132" s="29"/>
      <c r="BS132" s="39"/>
      <c r="BU132" s="46"/>
      <c r="BV132" s="46"/>
    </row>
    <row r="133" spans="1:74" s="4" customFormat="1" hidden="1" x14ac:dyDescent="0.2">
      <c r="A133" s="25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34">
        <f>G133+J133+M133</f>
        <v>0</v>
      </c>
      <c r="Q133" s="34">
        <f>H133+K133+N133</f>
        <v>0</v>
      </c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34">
        <f>S133+V133+Y133</f>
        <v>0</v>
      </c>
      <c r="AC133" s="34">
        <f>T133+W133+Z133</f>
        <v>0</v>
      </c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34">
        <f>AE133+AH133+AK133</f>
        <v>0</v>
      </c>
      <c r="AO133" s="34">
        <f>AF133+AI133+AL133</f>
        <v>0</v>
      </c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34">
        <f>AQ133+AT133+AW133</f>
        <v>0</v>
      </c>
      <c r="BA133" s="12"/>
      <c r="BB133" s="12"/>
      <c r="BC133" s="12">
        <f>P133+AB133+AN133+AZ133</f>
        <v>0</v>
      </c>
      <c r="BD133" s="12">
        <f>Q133+AC133+AO133+BA133</f>
        <v>0</v>
      </c>
      <c r="BE133" s="12"/>
      <c r="BF133" s="24" t="s">
        <v>11</v>
      </c>
      <c r="BG133" s="12"/>
      <c r="BH133" s="12"/>
      <c r="BI133" s="24"/>
      <c r="BJ133" s="12"/>
      <c r="BK133" s="12"/>
      <c r="BL133" s="12">
        <f t="shared" si="28"/>
        <v>0</v>
      </c>
      <c r="BM133" s="12">
        <f t="shared" si="28"/>
        <v>0</v>
      </c>
      <c r="BN133" s="12">
        <f t="shared" si="29"/>
        <v>0</v>
      </c>
      <c r="BO133" s="12">
        <f t="shared" si="29"/>
        <v>0</v>
      </c>
      <c r="BP133" s="12"/>
      <c r="BQ133" s="40"/>
      <c r="BR133" s="12"/>
      <c r="BS133" s="40"/>
      <c r="BU133" s="46"/>
      <c r="BV133" s="46"/>
    </row>
    <row r="134" spans="1:74" s="4" customFormat="1" hidden="1" x14ac:dyDescent="0.2">
      <c r="A134" s="25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34"/>
      <c r="Q134" s="34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34"/>
      <c r="AC134" s="34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34"/>
      <c r="AO134" s="34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34"/>
      <c r="BA134" s="12"/>
      <c r="BB134" s="12"/>
      <c r="BC134" s="12"/>
      <c r="BD134" s="12"/>
      <c r="BE134" s="12"/>
      <c r="BF134" s="24" t="s">
        <v>11</v>
      </c>
      <c r="BG134" s="12"/>
      <c r="BH134" s="12"/>
      <c r="BI134" s="24"/>
      <c r="BJ134" s="12"/>
      <c r="BK134" s="12"/>
      <c r="BL134" s="12"/>
      <c r="BM134" s="12"/>
      <c r="BN134" s="12"/>
      <c r="BO134" s="12"/>
      <c r="BP134" s="12"/>
      <c r="BQ134" s="40"/>
      <c r="BR134" s="12"/>
      <c r="BS134" s="40"/>
      <c r="BU134" s="46"/>
      <c r="BV134" s="46"/>
    </row>
    <row r="135" spans="1:74" s="3" customFormat="1" hidden="1" x14ac:dyDescent="0.2">
      <c r="A135" s="8" t="s">
        <v>9</v>
      </c>
      <c r="C135" s="16"/>
      <c r="D135" s="16"/>
      <c r="E135" s="16"/>
      <c r="F135" s="16"/>
      <c r="G135" s="16">
        <f>SUM(G137:G137)</f>
        <v>0</v>
      </c>
      <c r="H135" s="16">
        <f>SUM(H137:H137)</f>
        <v>0</v>
      </c>
      <c r="I135" s="16"/>
      <c r="J135" s="16">
        <f>SUM(J137:J137)</f>
        <v>0</v>
      </c>
      <c r="K135" s="16">
        <f>SUM(K137:K137)</f>
        <v>0</v>
      </c>
      <c r="L135" s="16"/>
      <c r="M135" s="16">
        <f>SUM(M137:M137)</f>
        <v>0</v>
      </c>
      <c r="N135" s="16">
        <f>SUM(N137:N137)</f>
        <v>0</v>
      </c>
      <c r="O135" s="16"/>
      <c r="P135" s="16">
        <f>SUM(P137:P137)</f>
        <v>0</v>
      </c>
      <c r="Q135" s="16">
        <f>SUM(Q137:Q137)</f>
        <v>0</v>
      </c>
      <c r="R135" s="16"/>
      <c r="S135" s="16">
        <f>SUM(S137:S137)</f>
        <v>67.2</v>
      </c>
      <c r="T135" s="16">
        <f>SUM(T137:T137)</f>
        <v>0</v>
      </c>
      <c r="U135" s="16"/>
      <c r="V135" s="16">
        <f>SUM(V137:V137)</f>
        <v>0</v>
      </c>
      <c r="W135" s="16">
        <f>SUM(W137:W137)</f>
        <v>0</v>
      </c>
      <c r="X135" s="16"/>
      <c r="Y135" s="16">
        <f>SUM(Y137:Y137)</f>
        <v>0</v>
      </c>
      <c r="Z135" s="16">
        <f>SUM(Z137:Z137)</f>
        <v>0</v>
      </c>
      <c r="AA135" s="16"/>
      <c r="AB135" s="16">
        <f>SUM(AB137:AB137)</f>
        <v>67.2</v>
      </c>
      <c r="AC135" s="16">
        <f>SUM(AC137:AC137)</f>
        <v>0</v>
      </c>
      <c r="AD135" s="16"/>
      <c r="AE135" s="16">
        <f>SUM(AE137:AE137)</f>
        <v>0</v>
      </c>
      <c r="AF135" s="16">
        <f>SUM(AF137:AF137)</f>
        <v>0</v>
      </c>
      <c r="AG135" s="16"/>
      <c r="AH135" s="16">
        <f>SUM(AH137:AH137)</f>
        <v>0</v>
      </c>
      <c r="AI135" s="16">
        <f>SUM(AI137:AI137)</f>
        <v>0</v>
      </c>
      <c r="AJ135" s="16"/>
      <c r="AK135" s="16">
        <f>SUM(AK137:AK137)</f>
        <v>0</v>
      </c>
      <c r="AL135" s="16">
        <f>SUM(AL137:AL137)</f>
        <v>0</v>
      </c>
      <c r="AM135" s="16"/>
      <c r="AN135" s="16">
        <f>SUM(AN137:AN137)</f>
        <v>0</v>
      </c>
      <c r="AO135" s="16">
        <f>SUM(AO137:AO137)</f>
        <v>0</v>
      </c>
      <c r="AP135" s="16"/>
      <c r="AQ135" s="16">
        <f>SUM(AQ137:AQ137)</f>
        <v>0</v>
      </c>
      <c r="AR135" s="16">
        <f>SUM(AR137:AR137)</f>
        <v>0</v>
      </c>
      <c r="AS135" s="16"/>
      <c r="AT135" s="16">
        <f>SUM(AT137:AT137)</f>
        <v>0</v>
      </c>
      <c r="AU135" s="16">
        <f>SUM(AU137:AU137)</f>
        <v>0</v>
      </c>
      <c r="AV135" s="16"/>
      <c r="AW135" s="16">
        <f>SUM(AW137:AW137)</f>
        <v>0</v>
      </c>
      <c r="AX135" s="16">
        <f>SUM(AX137:AX137)</f>
        <v>0</v>
      </c>
      <c r="AY135" s="16"/>
      <c r="AZ135" s="16">
        <f>SUM(AZ137:AZ137)</f>
        <v>0</v>
      </c>
      <c r="BA135" s="16">
        <f>SUM(BA137:BA137)</f>
        <v>0</v>
      </c>
      <c r="BB135" s="16"/>
      <c r="BC135" s="16">
        <f>SUM(BC137:BC137)</f>
        <v>67.2</v>
      </c>
      <c r="BD135" s="16">
        <f>SUM(BD137:BD137)</f>
        <v>0</v>
      </c>
      <c r="BE135" s="16"/>
      <c r="BF135" s="23"/>
      <c r="BG135" s="12"/>
      <c r="BH135" s="16"/>
      <c r="BI135" s="23"/>
      <c r="BJ135" s="16"/>
      <c r="BK135" s="16"/>
      <c r="BL135" s="33">
        <f t="shared" ref="BL135:BM140" si="30">P135+AB135+AN135</f>
        <v>67.2</v>
      </c>
      <c r="BM135" s="16">
        <f t="shared" si="30"/>
        <v>0</v>
      </c>
      <c r="BN135" s="16">
        <f t="shared" ref="BN135:BO140" si="31">AZ135</f>
        <v>0</v>
      </c>
      <c r="BO135" s="16">
        <f t="shared" si="31"/>
        <v>0</v>
      </c>
      <c r="BP135" s="16"/>
      <c r="BQ135" s="40"/>
      <c r="BR135" s="16"/>
      <c r="BS135" s="40"/>
      <c r="BU135" s="46"/>
      <c r="BV135" s="46"/>
    </row>
    <row r="136" spans="1:74" s="3" customFormat="1" hidden="1" x14ac:dyDescent="0.2">
      <c r="A136" s="26" t="s">
        <v>29</v>
      </c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23"/>
      <c r="BG136" s="12"/>
      <c r="BH136" s="16"/>
      <c r="BI136" s="23"/>
      <c r="BJ136" s="16"/>
      <c r="BK136" s="16"/>
      <c r="BL136" s="16">
        <f t="shared" si="30"/>
        <v>0</v>
      </c>
      <c r="BM136" s="16">
        <f t="shared" si="30"/>
        <v>0</v>
      </c>
      <c r="BN136" s="16">
        <f t="shared" si="31"/>
        <v>0</v>
      </c>
      <c r="BO136" s="16">
        <f t="shared" si="31"/>
        <v>0</v>
      </c>
      <c r="BP136" s="16"/>
      <c r="BQ136" s="40"/>
      <c r="BR136" s="16"/>
      <c r="BS136" s="40"/>
      <c r="BU136" s="46"/>
      <c r="BV136" s="46"/>
    </row>
    <row r="137" spans="1:74" s="4" customFormat="1" ht="12.75" hidden="1" customHeight="1" x14ac:dyDescent="0.2">
      <c r="A137" s="25" t="s">
        <v>55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34">
        <f>G137+J137+M137</f>
        <v>0</v>
      </c>
      <c r="Q137" s="34">
        <f>H137+K137+N137</f>
        <v>0</v>
      </c>
      <c r="R137" s="12"/>
      <c r="S137" s="12">
        <v>67.2</v>
      </c>
      <c r="T137" s="12"/>
      <c r="U137" s="12"/>
      <c r="V137" s="12"/>
      <c r="W137" s="12"/>
      <c r="X137" s="12"/>
      <c r="Y137" s="12"/>
      <c r="Z137" s="12"/>
      <c r="AA137" s="12"/>
      <c r="AB137" s="34">
        <f>S137+V137+Y137</f>
        <v>67.2</v>
      </c>
      <c r="AC137" s="34">
        <f>T137+W137+Z137</f>
        <v>0</v>
      </c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34">
        <f>AE137+AH137+AK137</f>
        <v>0</v>
      </c>
      <c r="AO137" s="34">
        <f>AF137+AI137+AL137</f>
        <v>0</v>
      </c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34">
        <f>AQ137+AT137+AW137</f>
        <v>0</v>
      </c>
      <c r="BA137" s="34">
        <f>AR137+AU137+AX137</f>
        <v>0</v>
      </c>
      <c r="BB137" s="12"/>
      <c r="BC137" s="12">
        <f>P137+AB137+AN137+AZ137</f>
        <v>67.2</v>
      </c>
      <c r="BD137" s="12">
        <f>Q137+AC137+AO137+BA137</f>
        <v>0</v>
      </c>
      <c r="BE137" s="12"/>
      <c r="BF137" s="24" t="s">
        <v>11</v>
      </c>
      <c r="BG137" s="12"/>
      <c r="BH137" s="12"/>
      <c r="BI137" s="24"/>
      <c r="BJ137" s="12"/>
      <c r="BK137" s="12"/>
      <c r="BL137" s="12">
        <f t="shared" si="30"/>
        <v>67.2</v>
      </c>
      <c r="BM137" s="12">
        <f t="shared" si="30"/>
        <v>0</v>
      </c>
      <c r="BN137" s="12">
        <f t="shared" si="31"/>
        <v>0</v>
      </c>
      <c r="BO137" s="12">
        <f t="shared" si="31"/>
        <v>0</v>
      </c>
      <c r="BP137" s="12"/>
      <c r="BQ137" s="40"/>
      <c r="BR137" s="12"/>
      <c r="BS137" s="40"/>
      <c r="BU137" s="47"/>
      <c r="BV137" s="47"/>
    </row>
    <row r="138" spans="1:74" s="4" customFormat="1" hidden="1" x14ac:dyDescent="0.2">
      <c r="A138" s="9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24"/>
      <c r="BG138" s="12"/>
      <c r="BH138" s="12"/>
      <c r="BI138" s="24"/>
      <c r="BJ138" s="12"/>
      <c r="BK138" s="12"/>
      <c r="BL138" s="12">
        <f t="shared" si="30"/>
        <v>0</v>
      </c>
      <c r="BM138" s="12">
        <f t="shared" si="30"/>
        <v>0</v>
      </c>
      <c r="BN138" s="12">
        <f t="shared" si="31"/>
        <v>0</v>
      </c>
      <c r="BO138" s="12">
        <f t="shared" si="31"/>
        <v>0</v>
      </c>
      <c r="BP138" s="12"/>
      <c r="BQ138" s="40"/>
      <c r="BR138" s="12"/>
      <c r="BS138" s="40"/>
      <c r="BU138" s="46"/>
      <c r="BV138" s="46"/>
    </row>
    <row r="139" spans="1:74" s="3" customFormat="1" hidden="1" x14ac:dyDescent="0.2">
      <c r="A139" s="8" t="s">
        <v>7</v>
      </c>
      <c r="C139" s="16"/>
      <c r="D139" s="16"/>
      <c r="E139" s="16"/>
      <c r="F139" s="16"/>
      <c r="G139" s="16">
        <f>SUM(G141:G142)</f>
        <v>0</v>
      </c>
      <c r="H139" s="16">
        <f>SUM(H141:H142)</f>
        <v>0</v>
      </c>
      <c r="I139" s="16"/>
      <c r="J139" s="16">
        <f>SUM(J141:J142)</f>
        <v>0</v>
      </c>
      <c r="K139" s="16">
        <f>SUM(K141:K142)</f>
        <v>0</v>
      </c>
      <c r="L139" s="16"/>
      <c r="M139" s="16">
        <f>SUM(M141:M142)</f>
        <v>0</v>
      </c>
      <c r="N139" s="16">
        <f>SUM(N141:N142)</f>
        <v>0</v>
      </c>
      <c r="O139" s="16"/>
      <c r="P139" s="16">
        <f>SUM(P141:P142)</f>
        <v>0</v>
      </c>
      <c r="Q139" s="16">
        <f>SUM(Q141:Q142)</f>
        <v>0</v>
      </c>
      <c r="R139" s="16"/>
      <c r="S139" s="16">
        <f>SUM(S141:S142)</f>
        <v>0</v>
      </c>
      <c r="T139" s="16">
        <f>SUM(T141:T142)</f>
        <v>0</v>
      </c>
      <c r="U139" s="16"/>
      <c r="V139" s="16">
        <f>SUM(V141:V142)</f>
        <v>508.48</v>
      </c>
      <c r="W139" s="16">
        <f>SUM(W141:W142)</f>
        <v>0</v>
      </c>
      <c r="X139" s="16"/>
      <c r="Y139" s="16">
        <f>SUM(Y141:Y142)</f>
        <v>0</v>
      </c>
      <c r="Z139" s="16">
        <f>SUM(Z141:Z142)</f>
        <v>0</v>
      </c>
      <c r="AA139" s="16"/>
      <c r="AB139" s="16">
        <f>SUM(AB141:AB142)</f>
        <v>508.48</v>
      </c>
      <c r="AC139" s="16">
        <f>SUM(AC141:AC142)</f>
        <v>0</v>
      </c>
      <c r="AD139" s="16"/>
      <c r="AE139" s="16">
        <f>SUM(AE141:AE142)</f>
        <v>0</v>
      </c>
      <c r="AF139" s="16">
        <f>SUM(AF141:AF142)</f>
        <v>0</v>
      </c>
      <c r="AG139" s="16"/>
      <c r="AH139" s="16">
        <f>SUM(AH141:AH142)</f>
        <v>0</v>
      </c>
      <c r="AI139" s="16">
        <f>SUM(AI141:AI142)</f>
        <v>0</v>
      </c>
      <c r="AJ139" s="16"/>
      <c r="AK139" s="16">
        <f>SUM(AK141:AK142)</f>
        <v>0</v>
      </c>
      <c r="AL139" s="16">
        <f>SUM(AL141:AL142)</f>
        <v>0</v>
      </c>
      <c r="AM139" s="16"/>
      <c r="AN139" s="16">
        <f>SUM(AN141:AN142)</f>
        <v>0</v>
      </c>
      <c r="AO139" s="16">
        <f>SUM(AO141:AO142)</f>
        <v>0</v>
      </c>
      <c r="AP139" s="16"/>
      <c r="AQ139" s="16">
        <f>SUM(AQ141:AQ142)</f>
        <v>0</v>
      </c>
      <c r="AR139" s="16">
        <f>SUM(AR141:AR142)</f>
        <v>0</v>
      </c>
      <c r="AS139" s="16"/>
      <c r="AT139" s="16">
        <f>SUM(AT141:AT142)</f>
        <v>0</v>
      </c>
      <c r="AU139" s="16">
        <f>SUM(AU141:AU142)</f>
        <v>0</v>
      </c>
      <c r="AV139" s="16"/>
      <c r="AW139" s="16">
        <f>SUM(AW141:AW142)</f>
        <v>0</v>
      </c>
      <c r="AX139" s="16">
        <f>SUM(AX141:AX142)</f>
        <v>0</v>
      </c>
      <c r="AY139" s="16"/>
      <c r="AZ139" s="16">
        <f>SUM(AZ141:AZ142)</f>
        <v>0</v>
      </c>
      <c r="BA139" s="16">
        <f>SUM(BA141:BA142)</f>
        <v>0</v>
      </c>
      <c r="BB139" s="16"/>
      <c r="BC139" s="16">
        <f>SUM(BC141:BC142)</f>
        <v>508.48</v>
      </c>
      <c r="BD139" s="16">
        <f>SUM(BD141:BD142)</f>
        <v>0</v>
      </c>
      <c r="BE139" s="16"/>
      <c r="BF139" s="24"/>
      <c r="BG139" s="12"/>
      <c r="BH139" s="16"/>
      <c r="BI139" s="24"/>
      <c r="BJ139" s="16"/>
      <c r="BK139" s="16"/>
      <c r="BL139" s="16">
        <f t="shared" si="30"/>
        <v>508.48</v>
      </c>
      <c r="BM139" s="16">
        <f t="shared" si="30"/>
        <v>0</v>
      </c>
      <c r="BN139" s="16">
        <f t="shared" si="31"/>
        <v>0</v>
      </c>
      <c r="BO139" s="16">
        <f t="shared" si="31"/>
        <v>0</v>
      </c>
      <c r="BP139" s="16"/>
      <c r="BQ139" s="16">
        <f>SUM(BQ141:BQ142)</f>
        <v>27730</v>
      </c>
      <c r="BR139" s="16"/>
      <c r="BS139" s="16" t="e">
        <f>SUM(BS141:BS142)</f>
        <v>#REF!</v>
      </c>
      <c r="BU139" s="46"/>
      <c r="BV139" s="46"/>
    </row>
    <row r="140" spans="1:74" s="3" customFormat="1" hidden="1" x14ac:dyDescent="0.2">
      <c r="A140" s="26" t="s">
        <v>29</v>
      </c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23"/>
      <c r="BG140" s="12"/>
      <c r="BH140" s="16"/>
      <c r="BI140" s="23"/>
      <c r="BJ140" s="16"/>
      <c r="BK140" s="16"/>
      <c r="BL140" s="16">
        <f t="shared" si="30"/>
        <v>0</v>
      </c>
      <c r="BM140" s="16">
        <f t="shared" si="30"/>
        <v>0</v>
      </c>
      <c r="BN140" s="16">
        <f t="shared" si="31"/>
        <v>0</v>
      </c>
      <c r="BO140" s="16">
        <f t="shared" si="31"/>
        <v>0</v>
      </c>
      <c r="BP140" s="16"/>
      <c r="BQ140" s="40"/>
      <c r="BR140" s="16"/>
      <c r="BS140" s="40"/>
      <c r="BU140" s="46"/>
      <c r="BV140" s="46"/>
    </row>
    <row r="141" spans="1:74" s="3" customFormat="1" hidden="1" x14ac:dyDescent="0.2">
      <c r="A141" s="25" t="s">
        <v>67</v>
      </c>
      <c r="C141" s="34"/>
      <c r="D141" s="34"/>
      <c r="E141" s="12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>
        <f>G141+J141+M141</f>
        <v>0</v>
      </c>
      <c r="Q141" s="34">
        <f>H141+K141+N141</f>
        <v>0</v>
      </c>
      <c r="R141" s="34"/>
      <c r="S141" s="34"/>
      <c r="T141" s="34"/>
      <c r="U141" s="34"/>
      <c r="V141" s="34">
        <v>508.48</v>
      </c>
      <c r="W141" s="34"/>
      <c r="X141" s="34"/>
      <c r="Y141" s="34"/>
      <c r="Z141" s="34"/>
      <c r="AA141" s="34"/>
      <c r="AB141" s="34">
        <f>S141+V141+Y141</f>
        <v>508.48</v>
      </c>
      <c r="AC141" s="34">
        <f>T141+W141+Z141</f>
        <v>0</v>
      </c>
      <c r="AD141" s="34"/>
      <c r="AE141" s="34"/>
      <c r="AF141" s="34"/>
      <c r="AG141" s="34"/>
      <c r="AH141" s="34"/>
      <c r="AI141" s="34"/>
      <c r="AJ141" s="34"/>
      <c r="AK141" s="34"/>
      <c r="AL141" s="34"/>
      <c r="AM141" s="34"/>
      <c r="AN141" s="34">
        <f>AE141+AH141+AK141</f>
        <v>0</v>
      </c>
      <c r="AO141" s="34">
        <f>AF141+AI141+AL141</f>
        <v>0</v>
      </c>
      <c r="AP141" s="34"/>
      <c r="AQ141" s="34"/>
      <c r="AR141" s="34"/>
      <c r="AS141" s="34"/>
      <c r="AT141" s="34"/>
      <c r="AU141" s="34"/>
      <c r="AV141" s="34"/>
      <c r="AW141" s="34"/>
      <c r="AX141" s="34"/>
      <c r="AY141" s="34"/>
      <c r="AZ141" s="34">
        <f>AQ141+AT141+AW141</f>
        <v>0</v>
      </c>
      <c r="BA141" s="34">
        <f>AR141+AU141+AX141</f>
        <v>0</v>
      </c>
      <c r="BB141" s="34"/>
      <c r="BC141" s="12">
        <f>P141+AB141+AN141+AZ141</f>
        <v>508.48</v>
      </c>
      <c r="BD141" s="12">
        <f>Q141+AC141+AO141+BA141</f>
        <v>0</v>
      </c>
      <c r="BE141" s="34"/>
      <c r="BF141" s="24" t="s">
        <v>11</v>
      </c>
      <c r="BG141" s="12"/>
      <c r="BH141" s="16"/>
      <c r="BI141" s="24"/>
      <c r="BJ141" s="16"/>
      <c r="BK141" s="16"/>
      <c r="BL141" s="16"/>
      <c r="BM141" s="16"/>
      <c r="BN141" s="16"/>
      <c r="BO141" s="16"/>
      <c r="BP141" s="34"/>
      <c r="BQ141" s="40">
        <f>10000*1.18</f>
        <v>11800</v>
      </c>
      <c r="BR141" s="34"/>
      <c r="BS141" s="41">
        <f>BQ141-BC141</f>
        <v>11291.52</v>
      </c>
      <c r="BU141" s="46"/>
      <c r="BV141" s="46"/>
    </row>
    <row r="142" spans="1:74" s="3" customFormat="1" hidden="1" x14ac:dyDescent="0.2">
      <c r="A142" s="9"/>
      <c r="C142" s="34"/>
      <c r="D142" s="34"/>
      <c r="E142" s="12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12">
        <f>AR142+AU142+AX142</f>
        <v>0</v>
      </c>
      <c r="BB142" s="34"/>
      <c r="BC142" s="12">
        <f>P142+AB142+AN142+AZ142</f>
        <v>0</v>
      </c>
      <c r="BD142" s="12">
        <f>Q142+AC142+AO142+BA142</f>
        <v>0</v>
      </c>
      <c r="BE142" s="34"/>
      <c r="BF142" s="24"/>
      <c r="BG142" s="12"/>
      <c r="BH142" s="16"/>
      <c r="BI142" s="24"/>
      <c r="BJ142" s="16"/>
      <c r="BK142" s="16"/>
      <c r="BL142" s="16"/>
      <c r="BM142" s="16"/>
      <c r="BN142" s="16"/>
      <c r="BO142" s="16"/>
      <c r="BP142" s="34"/>
      <c r="BQ142" s="40">
        <f>13500*1.18</f>
        <v>15930</v>
      </c>
      <c r="BR142" s="34"/>
      <c r="BS142" s="41" t="e">
        <f>BQ142-BC142-#REF!-#REF!</f>
        <v>#REF!</v>
      </c>
      <c r="BU142" s="46"/>
      <c r="BV142" s="46"/>
    </row>
    <row r="143" spans="1:74" s="3" customFormat="1" hidden="1" x14ac:dyDescent="0.2">
      <c r="A143" s="8" t="s">
        <v>6</v>
      </c>
      <c r="C143" s="16"/>
      <c r="D143" s="16"/>
      <c r="E143" s="16"/>
      <c r="F143" s="16"/>
      <c r="G143" s="16">
        <f>SUM(G145:G146)</f>
        <v>0</v>
      </c>
      <c r="H143" s="16">
        <f>SUM(H144:H145)</f>
        <v>0</v>
      </c>
      <c r="I143" s="16"/>
      <c r="J143" s="16">
        <f>SUM(J145:J146)</f>
        <v>0</v>
      </c>
      <c r="K143" s="16">
        <f>SUM(K144:K145)</f>
        <v>0</v>
      </c>
      <c r="L143" s="16"/>
      <c r="M143" s="16">
        <f>SUM(M145:M146)</f>
        <v>0</v>
      </c>
      <c r="N143" s="16">
        <f>SUM(N144:N145)</f>
        <v>0</v>
      </c>
      <c r="O143" s="16"/>
      <c r="P143" s="16">
        <f>SUM(P145:P146)</f>
        <v>0</v>
      </c>
      <c r="Q143" s="16">
        <f>SUM(Q144:Q145)</f>
        <v>0</v>
      </c>
      <c r="R143" s="16"/>
      <c r="S143" s="16">
        <f>SUM(S145:S146)</f>
        <v>0</v>
      </c>
      <c r="T143" s="16">
        <f>SUM(T144:T145)</f>
        <v>0</v>
      </c>
      <c r="U143" s="16"/>
      <c r="V143" s="16">
        <f>SUM(V145:V146)</f>
        <v>0</v>
      </c>
      <c r="W143" s="16">
        <f>SUM(W144:W145)</f>
        <v>0</v>
      </c>
      <c r="X143" s="16"/>
      <c r="Y143" s="16">
        <f>SUM(Y145:Y146)</f>
        <v>0</v>
      </c>
      <c r="Z143" s="16">
        <f>SUM(Z144:Z145)</f>
        <v>0</v>
      </c>
      <c r="AA143" s="16"/>
      <c r="AB143" s="16">
        <f>SUM(AB145:AB146)</f>
        <v>0</v>
      </c>
      <c r="AC143" s="16">
        <f>SUM(AC144:AC145)</f>
        <v>0</v>
      </c>
      <c r="AD143" s="16"/>
      <c r="AE143" s="16">
        <f>SUM(AE145:AE146)</f>
        <v>0</v>
      </c>
      <c r="AF143" s="16">
        <f>SUM(AF144:AF145)</f>
        <v>0</v>
      </c>
      <c r="AG143" s="16"/>
      <c r="AH143" s="16">
        <f>SUM(AH145:AH146)</f>
        <v>0</v>
      </c>
      <c r="AI143" s="16">
        <f>SUM(AI144:AI145)</f>
        <v>0</v>
      </c>
      <c r="AJ143" s="16"/>
      <c r="AK143" s="16">
        <f>SUM(AK145:AK146)</f>
        <v>0</v>
      </c>
      <c r="AL143" s="16">
        <f>SUM(AL144:AL145)</f>
        <v>0</v>
      </c>
      <c r="AM143" s="16"/>
      <c r="AN143" s="16">
        <f>SUM(AN145:AN146)</f>
        <v>0</v>
      </c>
      <c r="AO143" s="16">
        <f>SUM(AO144:AO145)</f>
        <v>0</v>
      </c>
      <c r="AP143" s="16"/>
      <c r="AQ143" s="16">
        <f>SUM(AQ145:AQ146)</f>
        <v>0</v>
      </c>
      <c r="AR143" s="16">
        <f>SUM(AR144:AR145)</f>
        <v>0</v>
      </c>
      <c r="AS143" s="16"/>
      <c r="AT143" s="16">
        <f>SUM(AT145:AT146)</f>
        <v>0</v>
      </c>
      <c r="AU143" s="16">
        <f>SUM(AU144:AU145)</f>
        <v>0</v>
      </c>
      <c r="AV143" s="16"/>
      <c r="AW143" s="16">
        <f>SUM(AW145:AW146)</f>
        <v>0</v>
      </c>
      <c r="AX143" s="16">
        <f>SUM(AX144:AX145)</f>
        <v>0</v>
      </c>
      <c r="AY143" s="16"/>
      <c r="AZ143" s="16">
        <f>SUM(AZ145:AZ146)</f>
        <v>0</v>
      </c>
      <c r="BA143" s="16">
        <f>SUM(BA144:BA145)</f>
        <v>0</v>
      </c>
      <c r="BB143" s="16"/>
      <c r="BC143" s="16">
        <f>SUM(BC145:BC146)</f>
        <v>0</v>
      </c>
      <c r="BD143" s="16">
        <f>SUM(BD144:BD145)</f>
        <v>0</v>
      </c>
      <c r="BE143" s="16"/>
      <c r="BF143" s="24"/>
      <c r="BG143" s="12"/>
      <c r="BH143" s="16"/>
      <c r="BI143" s="24"/>
      <c r="BJ143" s="16"/>
      <c r="BK143" s="16"/>
      <c r="BL143" s="16">
        <f>P143+AB143+AN143</f>
        <v>0</v>
      </c>
      <c r="BM143" s="16">
        <f>Q143+AC143+AO143</f>
        <v>0</v>
      </c>
      <c r="BN143" s="16">
        <f>AZ143</f>
        <v>0</v>
      </c>
      <c r="BO143" s="16">
        <f>BA143</f>
        <v>0</v>
      </c>
      <c r="BP143" s="16"/>
      <c r="BQ143" s="16">
        <f>SUM(BQ144:BQ145)</f>
        <v>1156.3999999999999</v>
      </c>
      <c r="BR143" s="16"/>
      <c r="BS143" s="16">
        <f>SUM(BS144:BS145)</f>
        <v>1156.3999999999999</v>
      </c>
      <c r="BU143" s="46"/>
      <c r="BV143" s="46"/>
    </row>
    <row r="144" spans="1:74" s="3" customFormat="1" hidden="1" x14ac:dyDescent="0.2">
      <c r="A144" s="26" t="s">
        <v>29</v>
      </c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24"/>
      <c r="BG144" s="12"/>
      <c r="BH144" s="16"/>
      <c r="BI144" s="24"/>
      <c r="BJ144" s="16"/>
      <c r="BK144" s="16"/>
      <c r="BL144" s="16">
        <f>P144+AB144+AN144</f>
        <v>0</v>
      </c>
      <c r="BM144" s="16">
        <f>Q144+AC144+AO144</f>
        <v>0</v>
      </c>
      <c r="BN144" s="16">
        <f>AZ144</f>
        <v>0</v>
      </c>
      <c r="BO144" s="16">
        <f>BA144</f>
        <v>0</v>
      </c>
      <c r="BP144" s="16"/>
      <c r="BQ144" s="40"/>
      <c r="BR144" s="16"/>
      <c r="BS144" s="40"/>
      <c r="BU144" s="46"/>
      <c r="BV144" s="46"/>
    </row>
    <row r="145" spans="1:74" s="36" customFormat="1" hidden="1" x14ac:dyDescent="0.2">
      <c r="A145" s="25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>
        <f>G145+J145+M145</f>
        <v>0</v>
      </c>
      <c r="Q145" s="34">
        <f>H145+K145+N145</f>
        <v>0</v>
      </c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>
        <f>S145+V145+Y145</f>
        <v>0</v>
      </c>
      <c r="AC145" s="34">
        <f>T145+W145+Z145</f>
        <v>0</v>
      </c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>
        <f>AE145+AH145+AK145</f>
        <v>0</v>
      </c>
      <c r="AO145" s="34">
        <f>AF145+AI145+AL145</f>
        <v>0</v>
      </c>
      <c r="AP145" s="34"/>
      <c r="AQ145" s="34"/>
      <c r="AR145" s="34"/>
      <c r="AS145" s="34"/>
      <c r="AT145" s="34"/>
      <c r="AU145" s="34"/>
      <c r="AV145" s="34"/>
      <c r="AW145" s="34"/>
      <c r="AX145" s="34"/>
      <c r="AY145" s="34"/>
      <c r="AZ145" s="34">
        <f>AQ145+AT145+AW145</f>
        <v>0</v>
      </c>
      <c r="BA145" s="34">
        <f>AR145+AU145+AX145</f>
        <v>0</v>
      </c>
      <c r="BB145" s="34"/>
      <c r="BC145" s="34">
        <f>P145+AB145+AN145+AZ145</f>
        <v>0</v>
      </c>
      <c r="BD145" s="34">
        <f>Q145+AC145+AO145+BA145</f>
        <v>0</v>
      </c>
      <c r="BE145" s="34"/>
      <c r="BF145" s="24" t="s">
        <v>11</v>
      </c>
      <c r="BG145" s="12"/>
      <c r="BH145" s="34"/>
      <c r="BI145" s="37"/>
      <c r="BJ145" s="34"/>
      <c r="BK145" s="34"/>
      <c r="BL145" s="34"/>
      <c r="BM145" s="34"/>
      <c r="BN145" s="34"/>
      <c r="BO145" s="34"/>
      <c r="BP145" s="34"/>
      <c r="BQ145" s="40">
        <f>980*1.18</f>
        <v>1156.3999999999999</v>
      </c>
      <c r="BR145" s="34"/>
      <c r="BS145" s="41">
        <f>BQ145-BC145</f>
        <v>1156.3999999999999</v>
      </c>
      <c r="BU145" s="46"/>
      <c r="BV145" s="46"/>
    </row>
    <row r="146" spans="1:74" s="11" customFormat="1" hidden="1" x14ac:dyDescent="0.2">
      <c r="A146" s="25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24"/>
      <c r="BG146" s="12"/>
      <c r="BH146" s="12"/>
      <c r="BJ146" s="12"/>
      <c r="BK146" s="12"/>
      <c r="BL146" s="12"/>
      <c r="BM146" s="12"/>
      <c r="BN146" s="12"/>
      <c r="BO146" s="12"/>
      <c r="BP146" s="12"/>
      <c r="BQ146" s="37"/>
      <c r="BR146" s="12"/>
      <c r="BS146" s="37"/>
      <c r="BU146" s="46"/>
      <c r="BV146" s="46"/>
    </row>
    <row r="147" spans="1:74" s="3" customFormat="1" hidden="1" x14ac:dyDescent="0.2">
      <c r="A147" s="8" t="s">
        <v>8</v>
      </c>
      <c r="C147" s="16"/>
      <c r="D147" s="16"/>
      <c r="E147" s="16"/>
      <c r="F147" s="16"/>
      <c r="G147" s="16">
        <f>SUM(G149:G153)</f>
        <v>0</v>
      </c>
      <c r="H147" s="16">
        <f>SUM(H149:H154)</f>
        <v>0</v>
      </c>
      <c r="I147" s="16"/>
      <c r="J147" s="16">
        <f>SUM(J149:J153)</f>
        <v>0</v>
      </c>
      <c r="K147" s="16">
        <f>SUM(K149:K154)</f>
        <v>0</v>
      </c>
      <c r="L147" s="16"/>
      <c r="M147" s="16">
        <f>SUM(M149:M153)</f>
        <v>0</v>
      </c>
      <c r="N147" s="16">
        <f>SUM(N149:N154)</f>
        <v>0</v>
      </c>
      <c r="O147" s="16"/>
      <c r="P147" s="16">
        <f>SUM(P149:P153)</f>
        <v>0</v>
      </c>
      <c r="Q147" s="16">
        <f>SUM(Q149:Q154)</f>
        <v>0</v>
      </c>
      <c r="R147" s="16"/>
      <c r="S147" s="16">
        <f>SUM(S149:S153)</f>
        <v>0</v>
      </c>
      <c r="T147" s="16">
        <f>SUM(T149:T154)</f>
        <v>0</v>
      </c>
      <c r="U147" s="16"/>
      <c r="V147" s="16">
        <f>SUM(V149:V153)</f>
        <v>0</v>
      </c>
      <c r="W147" s="16">
        <f>SUM(W149:W154)</f>
        <v>0</v>
      </c>
      <c r="X147" s="16"/>
      <c r="Y147" s="16">
        <f>SUM(Y149:Y153)</f>
        <v>2923.73</v>
      </c>
      <c r="Z147" s="16">
        <f>SUM(Z149:Z154)</f>
        <v>0</v>
      </c>
      <c r="AA147" s="16"/>
      <c r="AB147" s="16">
        <f>SUM(AB149:AB153)</f>
        <v>2923.73</v>
      </c>
      <c r="AC147" s="16">
        <f>SUM(AC149:AC154)</f>
        <v>0</v>
      </c>
      <c r="AD147" s="16"/>
      <c r="AE147" s="16">
        <f>SUM(AE149:AE153)</f>
        <v>0</v>
      </c>
      <c r="AF147" s="16">
        <f>SUM(AF149:AF154)</f>
        <v>0</v>
      </c>
      <c r="AG147" s="16"/>
      <c r="AH147" s="16">
        <f>SUM(AH149:AH153)</f>
        <v>607.09</v>
      </c>
      <c r="AI147" s="16">
        <f>SUM(AI149:AI154)</f>
        <v>0</v>
      </c>
      <c r="AJ147" s="16"/>
      <c r="AK147" s="16">
        <f>SUM(AK149:AK153)</f>
        <v>0</v>
      </c>
      <c r="AL147" s="16">
        <f>SUM(AL149:AL154)</f>
        <v>0</v>
      </c>
      <c r="AM147" s="16"/>
      <c r="AN147" s="16">
        <f>SUM(AN149:AN153)</f>
        <v>607.09</v>
      </c>
      <c r="AO147" s="16">
        <f>SUM(AO149:AO154)</f>
        <v>0</v>
      </c>
      <c r="AP147" s="16"/>
      <c r="AQ147" s="16">
        <f>SUM(AQ149:AQ153)</f>
        <v>0</v>
      </c>
      <c r="AR147" s="16">
        <f>SUM(AR149:AR154)</f>
        <v>0</v>
      </c>
      <c r="AS147" s="16"/>
      <c r="AT147" s="16">
        <f>SUM(AT149:AT153)</f>
        <v>211.86</v>
      </c>
      <c r="AU147" s="16">
        <f>SUM(AU149:AU154)</f>
        <v>0</v>
      </c>
      <c r="AV147" s="16"/>
      <c r="AW147" s="16">
        <f>SUM(AW149:AW153)</f>
        <v>0</v>
      </c>
      <c r="AX147" s="16">
        <f>SUM(AX149:AX154)</f>
        <v>0</v>
      </c>
      <c r="AY147" s="16"/>
      <c r="AZ147" s="16">
        <f>SUM(AZ149:AZ153)</f>
        <v>211.86</v>
      </c>
      <c r="BA147" s="16">
        <f>SUM(BA149:BA154)</f>
        <v>0</v>
      </c>
      <c r="BB147" s="16"/>
      <c r="BC147" s="16">
        <f>SUM(BC149:BC153)</f>
        <v>3742.68</v>
      </c>
      <c r="BD147" s="16">
        <f>SUM(BD149:BD154)</f>
        <v>0</v>
      </c>
      <c r="BE147" s="16"/>
      <c r="BF147" s="23"/>
      <c r="BG147" s="12"/>
      <c r="BH147" s="16"/>
      <c r="BI147" s="23"/>
      <c r="BJ147" s="16"/>
      <c r="BK147" s="16"/>
      <c r="BL147" s="16">
        <f>P147+AB147+AN147</f>
        <v>3530.82</v>
      </c>
      <c r="BM147" s="16">
        <f>Q147+AC147+AO147</f>
        <v>0</v>
      </c>
      <c r="BN147" s="16">
        <f>AZ147</f>
        <v>211.86</v>
      </c>
      <c r="BO147" s="16">
        <f>BA147</f>
        <v>0</v>
      </c>
      <c r="BP147" s="16"/>
      <c r="BQ147" s="16">
        <f>SUM(BQ149:BQ154)</f>
        <v>0</v>
      </c>
      <c r="BR147" s="16"/>
      <c r="BS147" s="16">
        <f>SUM(BS149:BS154)</f>
        <v>0</v>
      </c>
      <c r="BU147" s="46"/>
      <c r="BV147" s="46"/>
    </row>
    <row r="148" spans="1:74" s="3" customFormat="1" hidden="1" x14ac:dyDescent="0.2">
      <c r="A148" s="26" t="s">
        <v>29</v>
      </c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23"/>
      <c r="BG148" s="12"/>
      <c r="BH148" s="16"/>
      <c r="BI148" s="23"/>
      <c r="BJ148" s="16"/>
      <c r="BK148" s="16"/>
      <c r="BL148" s="16">
        <f>P148+AB148+AN148</f>
        <v>0</v>
      </c>
      <c r="BM148" s="16">
        <f>Q148+AC148+AO148</f>
        <v>0</v>
      </c>
      <c r="BN148" s="16">
        <f>AZ148</f>
        <v>0</v>
      </c>
      <c r="BO148" s="16">
        <f>BA148</f>
        <v>0</v>
      </c>
      <c r="BP148" s="16"/>
      <c r="BQ148" s="40"/>
      <c r="BR148" s="16"/>
      <c r="BS148" s="40"/>
      <c r="BU148" s="46"/>
      <c r="BV148" s="46"/>
    </row>
    <row r="149" spans="1:74" hidden="1" x14ac:dyDescent="0.2">
      <c r="A149" s="25" t="s">
        <v>46</v>
      </c>
      <c r="C149" s="12"/>
      <c r="E149" s="12"/>
      <c r="G149" s="12"/>
      <c r="H149" s="12"/>
      <c r="J149" s="12"/>
      <c r="K149" s="12"/>
      <c r="M149" s="12"/>
      <c r="N149" s="12"/>
      <c r="P149" s="34">
        <f>G149+J149+M149</f>
        <v>0</v>
      </c>
      <c r="Q149" s="34"/>
      <c r="S149" s="12"/>
      <c r="T149" s="12"/>
      <c r="V149" s="12"/>
      <c r="W149" s="12"/>
      <c r="Y149" s="12"/>
      <c r="Z149" s="12"/>
      <c r="AB149" s="34">
        <f>S149+V149+Y149</f>
        <v>0</v>
      </c>
      <c r="AC149" s="34"/>
      <c r="AE149" s="12"/>
      <c r="AF149" s="12"/>
      <c r="AH149" s="12"/>
      <c r="AI149" s="12"/>
      <c r="AK149" s="12"/>
      <c r="AL149" s="12"/>
      <c r="AN149" s="34">
        <f>AE149+AH149+AK149</f>
        <v>0</v>
      </c>
      <c r="AO149" s="34"/>
      <c r="AQ149" s="12"/>
      <c r="AR149" s="12"/>
      <c r="AT149" s="12">
        <v>211.86</v>
      </c>
      <c r="AU149" s="12"/>
      <c r="AW149" s="12"/>
      <c r="AX149" s="12"/>
      <c r="AZ149" s="34">
        <f t="shared" ref="AZ149:BA152" si="32">AQ149+AT149+AW149</f>
        <v>211.86</v>
      </c>
      <c r="BA149" s="34">
        <f t="shared" si="32"/>
        <v>0</v>
      </c>
      <c r="BC149" s="12">
        <f>P149+AB149+AN149+AZ149</f>
        <v>211.86</v>
      </c>
      <c r="BF149" s="24" t="s">
        <v>11</v>
      </c>
      <c r="BG149" s="12"/>
      <c r="BI149" s="11"/>
      <c r="BN149" s="32"/>
      <c r="BO149" s="32"/>
      <c r="BT149"/>
      <c r="BU149" s="46"/>
      <c r="BV149" s="46"/>
    </row>
    <row r="150" spans="1:74" hidden="1" x14ac:dyDescent="0.2">
      <c r="A150" s="25" t="s">
        <v>49</v>
      </c>
      <c r="C150" s="12"/>
      <c r="E150" s="12"/>
      <c r="G150" s="12"/>
      <c r="H150" s="12"/>
      <c r="J150" s="12"/>
      <c r="K150" s="12"/>
      <c r="M150" s="12"/>
      <c r="N150" s="12"/>
      <c r="P150" s="34">
        <f>G150+J150+M150</f>
        <v>0</v>
      </c>
      <c r="Q150" s="34"/>
      <c r="S150" s="12"/>
      <c r="T150" s="12"/>
      <c r="V150" s="12"/>
      <c r="W150" s="12"/>
      <c r="Y150" s="12"/>
      <c r="Z150" s="12"/>
      <c r="AB150" s="34">
        <f>S150+V150+Y150</f>
        <v>0</v>
      </c>
      <c r="AC150" s="34"/>
      <c r="AE150" s="12"/>
      <c r="AF150" s="12"/>
      <c r="AH150" s="12">
        <v>607.09</v>
      </c>
      <c r="AI150" s="12"/>
      <c r="AK150" s="12"/>
      <c r="AL150" s="12"/>
      <c r="AN150" s="34">
        <f>AE150+AH150+AK150</f>
        <v>607.09</v>
      </c>
      <c r="AO150" s="34"/>
      <c r="AQ150" s="12"/>
      <c r="AR150" s="12"/>
      <c r="AT150" s="12"/>
      <c r="AU150" s="12"/>
      <c r="AW150" s="12"/>
      <c r="AX150" s="12"/>
      <c r="AZ150" s="34">
        <f t="shared" si="32"/>
        <v>0</v>
      </c>
      <c r="BA150" s="34">
        <f t="shared" si="32"/>
        <v>0</v>
      </c>
      <c r="BC150" s="12">
        <f>P150+AB150+AN150+AZ150</f>
        <v>607.09</v>
      </c>
      <c r="BF150" s="24" t="s">
        <v>11</v>
      </c>
      <c r="BG150" s="12"/>
      <c r="BI150" s="11"/>
      <c r="BN150" s="32"/>
      <c r="BO150" s="32"/>
      <c r="BT150"/>
      <c r="BU150" s="46"/>
      <c r="BV150" s="46"/>
    </row>
    <row r="151" spans="1:74" hidden="1" x14ac:dyDescent="0.2">
      <c r="A151" s="25" t="s">
        <v>47</v>
      </c>
      <c r="C151" s="12"/>
      <c r="E151" s="12"/>
      <c r="G151" s="12"/>
      <c r="H151" s="12"/>
      <c r="J151" s="12"/>
      <c r="K151" s="12"/>
      <c r="M151" s="12"/>
      <c r="N151" s="12"/>
      <c r="P151" s="34">
        <f>G151+J151+M151</f>
        <v>0</v>
      </c>
      <c r="Q151" s="34"/>
      <c r="S151" s="12"/>
      <c r="T151" s="12"/>
      <c r="V151" s="12"/>
      <c r="W151" s="12"/>
      <c r="Y151" s="12">
        <v>2542.37</v>
      </c>
      <c r="Z151" s="12"/>
      <c r="AB151" s="34">
        <f>S151+V151+Y151</f>
        <v>2542.37</v>
      </c>
      <c r="AC151" s="34"/>
      <c r="AE151" s="12"/>
      <c r="AF151" s="12"/>
      <c r="AH151" s="12"/>
      <c r="AI151" s="12"/>
      <c r="AK151" s="12"/>
      <c r="AL151" s="12"/>
      <c r="AN151" s="34">
        <f>AE151+AH151+AK151</f>
        <v>0</v>
      </c>
      <c r="AO151" s="34"/>
      <c r="AQ151" s="12"/>
      <c r="AR151" s="12"/>
      <c r="AT151" s="12"/>
      <c r="AU151" s="12"/>
      <c r="AW151" s="12"/>
      <c r="AX151" s="12"/>
      <c r="AZ151" s="34">
        <f t="shared" si="32"/>
        <v>0</v>
      </c>
      <c r="BA151" s="34">
        <f t="shared" si="32"/>
        <v>0</v>
      </c>
      <c r="BC151" s="12">
        <f>P151+AB151+AN151+AZ151</f>
        <v>2542.37</v>
      </c>
      <c r="BF151" s="24" t="s">
        <v>11</v>
      </c>
      <c r="BG151" s="12"/>
      <c r="BI151" s="11"/>
      <c r="BN151" s="32"/>
      <c r="BO151" s="32"/>
      <c r="BT151"/>
      <c r="BU151" s="46"/>
      <c r="BV151" s="46"/>
    </row>
    <row r="152" spans="1:74" s="4" customFormat="1" hidden="1" x14ac:dyDescent="0.2">
      <c r="A152" s="25" t="s">
        <v>48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>
        <f>G152+J152+M152</f>
        <v>0</v>
      </c>
      <c r="Q152" s="12"/>
      <c r="R152" s="12"/>
      <c r="S152" s="12"/>
      <c r="T152" s="12"/>
      <c r="U152" s="12"/>
      <c r="V152" s="12"/>
      <c r="W152" s="12"/>
      <c r="X152" s="12"/>
      <c r="Y152" s="12">
        <v>381.36</v>
      </c>
      <c r="Z152" s="12"/>
      <c r="AA152" s="12"/>
      <c r="AB152" s="12">
        <f>S152+V152+Y152</f>
        <v>381.36</v>
      </c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>
        <f>AE152+AH152+AK152</f>
        <v>0</v>
      </c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>
        <f t="shared" si="32"/>
        <v>0</v>
      </c>
      <c r="BA152" s="12">
        <f t="shared" si="32"/>
        <v>0</v>
      </c>
      <c r="BB152" s="12"/>
      <c r="BC152" s="12">
        <f>P152+AB152+AN152+AZ152</f>
        <v>381.36</v>
      </c>
      <c r="BD152" s="12"/>
      <c r="BE152" s="12"/>
      <c r="BF152" s="24" t="s">
        <v>11</v>
      </c>
      <c r="BG152" s="12"/>
      <c r="BH152" s="12"/>
      <c r="BI152" s="24"/>
      <c r="BJ152" s="12"/>
      <c r="BK152" s="12"/>
      <c r="BL152" s="12"/>
      <c r="BM152" s="12"/>
      <c r="BN152" s="12"/>
      <c r="BO152" s="12"/>
      <c r="BP152" s="12"/>
      <c r="BQ152" s="40"/>
      <c r="BR152" s="12"/>
      <c r="BS152" s="40"/>
      <c r="BU152" s="47"/>
      <c r="BV152" s="47"/>
    </row>
    <row r="153" spans="1:74" s="3" customFormat="1" hidden="1" x14ac:dyDescent="0.2">
      <c r="A153" s="9"/>
      <c r="C153" s="12"/>
      <c r="D153" s="16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24"/>
      <c r="BG153" s="12"/>
      <c r="BH153" s="16"/>
      <c r="BI153" s="24"/>
      <c r="BJ153" s="16"/>
      <c r="BK153" s="16"/>
      <c r="BL153" s="16"/>
      <c r="BM153" s="16"/>
      <c r="BN153" s="16"/>
      <c r="BO153" s="16"/>
      <c r="BP153" s="16"/>
      <c r="BQ153" s="40"/>
      <c r="BR153" s="16"/>
      <c r="BS153" s="41"/>
      <c r="BU153" s="47"/>
      <c r="BV153" s="47"/>
    </row>
    <row r="154" spans="1:74" s="3" customFormat="1" hidden="1" x14ac:dyDescent="0.2">
      <c r="A154" s="9"/>
      <c r="C154" s="12"/>
      <c r="D154" s="16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24"/>
      <c r="BG154" s="12"/>
      <c r="BH154" s="16"/>
      <c r="BI154" s="24"/>
      <c r="BJ154" s="16"/>
      <c r="BK154" s="16"/>
      <c r="BL154" s="16"/>
      <c r="BM154" s="16"/>
      <c r="BN154" s="16"/>
      <c r="BO154" s="16"/>
      <c r="BP154" s="16"/>
      <c r="BQ154" s="40"/>
      <c r="BR154" s="16"/>
      <c r="BS154" s="40"/>
      <c r="BU154" s="47"/>
      <c r="BV154" s="47"/>
    </row>
    <row r="155" spans="1:74" s="3" customFormat="1" x14ac:dyDescent="0.2">
      <c r="A155" s="10" t="s">
        <v>5</v>
      </c>
      <c r="B155" s="51"/>
      <c r="C155" s="19"/>
      <c r="D155" s="19"/>
      <c r="E155" s="19"/>
      <c r="F155" s="19"/>
      <c r="G155" s="19">
        <f>G6+G11+G19+G25+G62+G82+G88+G95+G118+G130</f>
        <v>63508.525000000001</v>
      </c>
      <c r="H155" s="19" t="e">
        <f>H46+#REF!+H82+H96</f>
        <v>#REF!</v>
      </c>
      <c r="I155" s="16"/>
      <c r="J155" s="19">
        <f>J6+J11+J19+J25+J62+J82+J88+J95+J118+J130</f>
        <v>0</v>
      </c>
      <c r="K155" s="19" t="e">
        <f>K46+#REF!+K82+K96</f>
        <v>#REF!</v>
      </c>
      <c r="L155" s="16"/>
      <c r="M155" s="19">
        <f>M6+M11+M19+M25+M62+M82+M88+M95+M118+M130</f>
        <v>10599.13898</v>
      </c>
      <c r="N155" s="19" t="e">
        <f>N46+#REF!+N82+N96</f>
        <v>#REF!</v>
      </c>
      <c r="O155" s="16"/>
      <c r="P155" s="19">
        <f>P6+P11+P19+P25+P62+P82+P88+P95+P118+P130</f>
        <v>74107.663979999998</v>
      </c>
      <c r="Q155" s="19" t="e">
        <f>Q46+#REF!+Q82+Q96</f>
        <v>#REF!</v>
      </c>
      <c r="R155" s="16"/>
      <c r="S155" s="19">
        <f>S6+S11+S19+S25+S62+S82+S88+S95+S118+S130</f>
        <v>3361.9423728813554</v>
      </c>
      <c r="T155" s="19" t="e">
        <f>T46+#REF!+T82+T96</f>
        <v>#REF!</v>
      </c>
      <c r="U155" s="16"/>
      <c r="V155" s="19">
        <f>V6+V11+V19+V25+V62+V82+V88+V95+V118+V130</f>
        <v>3320.98</v>
      </c>
      <c r="W155" s="19" t="e">
        <f>W46+#REF!+W82+W96</f>
        <v>#REF!</v>
      </c>
      <c r="X155" s="16"/>
      <c r="Y155" s="19">
        <f>Y6+Y11+Y19+Y25+Y62+Y82+Y88+Y95+Y118+Y130</f>
        <v>6276.23</v>
      </c>
      <c r="Z155" s="19" t="e">
        <f>Z46+#REF!+Z82+Z96</f>
        <v>#REF!</v>
      </c>
      <c r="AA155" s="16"/>
      <c r="AB155" s="19">
        <f>AB6+AB11+AB19+AB25+AB62+AB82+AB88+AB95+AB118+AB130</f>
        <v>12959.152372881355</v>
      </c>
      <c r="AC155" s="19" t="e">
        <f>AC46+#REF!+AC82+AC96</f>
        <v>#REF!</v>
      </c>
      <c r="AD155" s="16"/>
      <c r="AE155" s="19">
        <f>AE6+AE11+AE19+AE25+AE62+AE82+AE88+AE95+AE118+AE130</f>
        <v>7954.9666666666653</v>
      </c>
      <c r="AF155" s="19" t="e">
        <f>AF46+#REF!+AF82+AF96</f>
        <v>#REF!</v>
      </c>
      <c r="AG155" s="16"/>
      <c r="AH155" s="19">
        <f>AH6+AH11+AH19+AH25+AH62+AH82+AH88+AH95+AH118+AH130</f>
        <v>34499.656666666662</v>
      </c>
      <c r="AI155" s="19" t="e">
        <f>AI46+#REF!+AI82+AI96</f>
        <v>#REF!</v>
      </c>
      <c r="AJ155" s="16"/>
      <c r="AK155" s="19">
        <f>AK6+AK11+AK19+AK25+AK62+AK82+AK88+AK95+AK118+AK130</f>
        <v>8436.1831073446301</v>
      </c>
      <c r="AL155" s="19" t="e">
        <f>AL46+#REF!+AL82+AL96</f>
        <v>#REF!</v>
      </c>
      <c r="AM155" s="16"/>
      <c r="AN155" s="19">
        <f>AN6+AN11+AN19+AN25+AN62+AN82+AN88+AN95+AN118+AN130</f>
        <v>50890.806440677959</v>
      </c>
      <c r="AO155" s="19" t="e">
        <f>AO46+#REF!+AO82+AO96</f>
        <v>#REF!</v>
      </c>
      <c r="AP155" s="16"/>
      <c r="AQ155" s="19">
        <f>AQ6+AQ11+AQ19+AQ25+AQ62+AQ82+AQ88+AQ95+AQ118+AQ130</f>
        <v>28900.330227118644</v>
      </c>
      <c r="AR155" s="19" t="e">
        <f>AR46+#REF!+AR82+AR96</f>
        <v>#REF!</v>
      </c>
      <c r="AS155" s="16"/>
      <c r="AT155" s="19">
        <f>AT6+AT11+AT19+AT25+AT62+AT82+AT88+AT95+AT118+AT130</f>
        <v>9131.8880000000008</v>
      </c>
      <c r="AU155" s="19" t="e">
        <f>AU46+#REF!+AU82+AU96</f>
        <v>#REF!</v>
      </c>
      <c r="AV155" s="16"/>
      <c r="AW155" s="19">
        <f>AW6+AW11+AW19+AW25+AW62+AW82+AW88+AW95+AW118+AW130</f>
        <v>0</v>
      </c>
      <c r="AX155" s="19" t="e">
        <f>AX46+#REF!+AX82+AX96</f>
        <v>#REF!</v>
      </c>
      <c r="AY155" s="16"/>
      <c r="AZ155" s="19">
        <f>AZ6+AZ11+AZ19+AZ25+AZ62+AZ82+AZ88+AZ95+AZ118+AZ130</f>
        <v>38032.218227118647</v>
      </c>
      <c r="BA155" s="19" t="e">
        <f>BA46+#REF!+BA82+BA96</f>
        <v>#REF!</v>
      </c>
      <c r="BB155" s="16"/>
      <c r="BC155" s="19">
        <f>BC6+BC11+BC19+BC25+BC62+BC82+BC88+BC95+BC118+BC130</f>
        <v>175989.84102067794</v>
      </c>
      <c r="BD155" s="16" t="e">
        <f>BD46+#REF!+BD82+BD96</f>
        <v>#REF!</v>
      </c>
      <c r="BE155" s="16"/>
      <c r="BF155" s="16"/>
      <c r="BG155" s="12"/>
      <c r="BH155" s="16"/>
      <c r="BI155" s="16"/>
      <c r="BJ155" s="16"/>
      <c r="BK155" s="16"/>
      <c r="BL155" s="16">
        <f t="shared" ref="BL155:BM159" si="33">P155+AB155+AN155</f>
        <v>137957.62279355931</v>
      </c>
      <c r="BM155" s="16" t="e">
        <f t="shared" si="33"/>
        <v>#REF!</v>
      </c>
      <c r="BN155" s="16">
        <f t="shared" ref="BN155:BO159" si="34">AZ155</f>
        <v>38032.218227118647</v>
      </c>
      <c r="BO155" s="16" t="e">
        <f t="shared" si="34"/>
        <v>#REF!</v>
      </c>
      <c r="BP155" s="16"/>
      <c r="BQ155" s="16" t="e">
        <f>BQ46+#REF!+BQ82+BQ96</f>
        <v>#REF!</v>
      </c>
      <c r="BR155" s="16"/>
      <c r="BS155" s="16" t="e">
        <f>BS46+#REF!+BS82+BS96</f>
        <v>#REF!</v>
      </c>
      <c r="BU155" s="47"/>
      <c r="BV155" s="47"/>
    </row>
    <row r="156" spans="1:74" s="3" customFormat="1" x14ac:dyDescent="0.2">
      <c r="A156" s="43" t="s">
        <v>13</v>
      </c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23"/>
      <c r="BG156" s="12"/>
      <c r="BH156" s="16"/>
      <c r="BI156" s="23"/>
      <c r="BJ156" s="16"/>
      <c r="BK156" s="16"/>
      <c r="BL156" s="16">
        <f t="shared" si="33"/>
        <v>0</v>
      </c>
      <c r="BM156" s="16">
        <f t="shared" si="33"/>
        <v>0</v>
      </c>
      <c r="BN156" s="16">
        <f t="shared" si="34"/>
        <v>0</v>
      </c>
      <c r="BO156" s="16">
        <f t="shared" si="34"/>
        <v>0</v>
      </c>
      <c r="BP156" s="16"/>
      <c r="BQ156" s="40"/>
      <c r="BR156" s="16"/>
      <c r="BS156" s="40"/>
      <c r="BU156" s="47"/>
      <c r="BV156" s="47"/>
    </row>
    <row r="157" spans="1:74" s="1" customFormat="1" x14ac:dyDescent="0.2">
      <c r="A157" s="48" t="s">
        <v>12</v>
      </c>
      <c r="B157" s="49"/>
      <c r="C157" s="50"/>
      <c r="D157" s="50"/>
      <c r="E157" s="50"/>
      <c r="F157" s="50"/>
      <c r="G157" s="50">
        <f>G6+G11+G19+G25+G62</f>
        <v>63508.525000000001</v>
      </c>
      <c r="H157" s="50" t="e">
        <f>H48+H86+H87+H88+H89+H101+H102+H103+H130+H136+H137+H138+H139+H140+H141+H143+H144+H146+H147+#REF!+H152+H153+#REF!+#REF!+#REF!+#REF!+#REF!+#REF!+#REF!+#REF!+#REF!</f>
        <v>#REF!</v>
      </c>
      <c r="I157" s="16"/>
      <c r="J157" s="50">
        <f>J6+J11+J19+J25+J62</f>
        <v>0</v>
      </c>
      <c r="K157" s="50" t="e">
        <f>K48+K86+K87+K88+K89+K101+K102+K103+K130+K136+K137+K138+K139+K140+K141+K143+K144+K146+K147+#REF!+K152+K153+#REF!+#REF!+#REF!+#REF!+#REF!+#REF!+#REF!+#REF!+#REF!</f>
        <v>#REF!</v>
      </c>
      <c r="L157" s="16"/>
      <c r="M157" s="50">
        <f>M6+M11+M19+M25+M62</f>
        <v>9939.3389800000004</v>
      </c>
      <c r="N157" s="50" t="e">
        <f>N48+N86+N87+N88+N89+N101+N102+N103+N130+N136+N137+N138+N139+N140+N141+N143+N144+N146+N147+#REF!+N152+N153+#REF!+#REF!+#REF!+#REF!+#REF!+#REF!+#REF!+#REF!+#REF!</f>
        <v>#REF!</v>
      </c>
      <c r="O157" s="16"/>
      <c r="P157" s="50">
        <f>G157+J157+M157</f>
        <v>73447.863979999995</v>
      </c>
      <c r="Q157" s="50" t="e">
        <f>Q48+Q86+Q87+Q88+Q89+Q101+Q102+Q103+Q130+Q136+Q137+Q138+Q139+Q140+Q141+Q143+Q144+Q146+Q147+#REF!+Q152+Q153+#REF!+#REF!+#REF!+#REF!+#REF!+#REF!+#REF!+#REF!+#REF!</f>
        <v>#REF!</v>
      </c>
      <c r="R157" s="16"/>
      <c r="S157" s="50">
        <f>S6+S11+S19+S25+S62</f>
        <v>3227.5423728813557</v>
      </c>
      <c r="T157" s="50" t="e">
        <f>T48+T86+T87+T88+T89+T101+T102+T103+T130+T136+T137+T138+T139+T140+T141+T143+T144+T146+T147+#REF!+T152+T153+#REF!+#REF!+#REF!+#REF!+#REF!+#REF!+#REF!+#REF!+#REF!</f>
        <v>#REF!</v>
      </c>
      <c r="U157" s="16"/>
      <c r="V157" s="50">
        <f>V6+V11+V19+V25+V62</f>
        <v>2812.5</v>
      </c>
      <c r="W157" s="50" t="e">
        <f>W48+W86+W87+W88+W89+W101+W102+W103+W130+W136+W137+W138+W139+W140+W141+W143+W144+W146+W147+#REF!+W152+W153+#REF!+#REF!+#REF!+#REF!+#REF!+#REF!+#REF!+#REF!+#REF!</f>
        <v>#REF!</v>
      </c>
      <c r="X157" s="16"/>
      <c r="Y157" s="50">
        <f>Y6+Y11+Y19+Y25+Y62</f>
        <v>3352.5</v>
      </c>
      <c r="Z157" s="50" t="e">
        <f>Z48+Z86+Z87+Z88+Z89+Z101+Z102+Z103+Z130+Z136+Z137+Z138+Z139+Z140+Z141+Z143+Z144+Z146+Z147+#REF!+Z152+Z153+#REF!+#REF!+#REF!+#REF!+#REF!+#REF!+#REF!+#REF!+#REF!</f>
        <v>#REF!</v>
      </c>
      <c r="AA157" s="16"/>
      <c r="AB157" s="50">
        <f>S157+V157+Y157</f>
        <v>9392.5423728813548</v>
      </c>
      <c r="AC157" s="50" t="e">
        <f>AC48+AC86+AC87+AC88+AC89+AC101+AC102+AC103+AC130+AC136+AC137+AC138+AC139+AC140+AC141+AC143+AC144+AC146+AC147+#REF!+AC152+AC153+#REF!+#REF!+#REF!+#REF!+#REF!+#REF!+#REF!+#REF!+#REF!</f>
        <v>#REF!</v>
      </c>
      <c r="AD157" s="16"/>
      <c r="AE157" s="50">
        <f>AE6+AE11+AE19+AE25+AE62</f>
        <v>7954.9666666666653</v>
      </c>
      <c r="AF157" s="50" t="e">
        <f>AF48+AF86+AF87+AF88+AF89+AF101+AF102+AF103+AF130+AF136+AF137+AF138+AF139+AF140+AF141+AF143+AF144+AF146+AF147+#REF!+AF152+AF153+#REF!+#REF!+#REF!+#REF!+#REF!+#REF!+#REF!+#REF!+#REF!</f>
        <v>#REF!</v>
      </c>
      <c r="AG157" s="16"/>
      <c r="AH157" s="50">
        <f>AH6+AH11+AH19+AH25+AH62</f>
        <v>33892.566666666666</v>
      </c>
      <c r="AI157" s="50" t="e">
        <f>AI48+AI86+AI87+AI88+AI89+AI101+AI102+AI103+AI130+AI136+AI137+AI138+AI139+AI140+AI141+AI143+AI144+AI146+AI147+#REF!+AI152+AI153+#REF!+#REF!+#REF!+#REF!+#REF!+#REF!+#REF!+#REF!+#REF!</f>
        <v>#REF!</v>
      </c>
      <c r="AJ157" s="16"/>
      <c r="AK157" s="50">
        <f>AK6+AK11+AK19+AK25+AK62</f>
        <v>6417.4666666666662</v>
      </c>
      <c r="AL157" s="50" t="e">
        <f>AL48+AL86+AL87+AL88+AL89+AL101+AL102+AL103+AL130+AL136+AL137+AL138+AL139+AL140+AL141+AL143+AL144+AL146+AL147+#REF!+AL152+AL153+#REF!+#REF!+#REF!+#REF!+#REF!+#REF!+#REF!+#REF!+#REF!</f>
        <v>#REF!</v>
      </c>
      <c r="AM157" s="16"/>
      <c r="AN157" s="50">
        <f>AE157+AH157+AK157</f>
        <v>48265</v>
      </c>
      <c r="AO157" s="50" t="e">
        <f>AO48+AO86+AO87+AO88+AO89+AO101+AO102+AO103+AO130+AO136+AO137+AO138+AO139+AO140+AO141+AO143+AO144+AO146+AO147+#REF!+AO152+AO153+#REF!+#REF!+#REF!+#REF!+#REF!+#REF!+#REF!+#REF!+#REF!</f>
        <v>#REF!</v>
      </c>
      <c r="AP157" s="16"/>
      <c r="AQ157" s="50">
        <f>AQ6+AQ11+AQ19+AQ25+AQ62</f>
        <v>28900.330227118644</v>
      </c>
      <c r="AR157" s="50" t="e">
        <f>AR48+AR86+AR87+AR88+AR89+AR101+AR102+AR103+AR130+AR136+AR137+AR138+AR139+AR140+AR141+AR143+AR144+AR146+AR147+#REF!+AR152+AR153+#REF!+#REF!+#REF!+#REF!+#REF!+#REF!+#REF!+#REF!+#REF!</f>
        <v>#REF!</v>
      </c>
      <c r="AS157" s="16"/>
      <c r="AT157" s="50">
        <f>AT6+AT11+AT19+AT25+AT62</f>
        <v>4852.2280000000001</v>
      </c>
      <c r="AU157" s="50" t="e">
        <f>AU48+AU86+AU87+AU88+AU89+AU101+AU102+AU103+AU130+AU136+AU137+AU138+AU139+AU140+AU141+AU143+AU144+AU146+AU147+#REF!+AU152+AU153+#REF!+#REF!+#REF!+#REF!+#REF!+#REF!+#REF!+#REF!+#REF!</f>
        <v>#REF!</v>
      </c>
      <c r="AV157" s="16"/>
      <c r="AW157" s="50">
        <f>AW6+AW11+AW19+AW25+AW62</f>
        <v>0</v>
      </c>
      <c r="AX157" s="50" t="e">
        <f>AX48+AX86+AX87+AX88+AX89+AX101+AX102+AX103+AX130+AX136+AX137+AX138+AX139+AX140+AX141+AX143+AX144+AX146+AX147+#REF!+AX152+AX153+#REF!+#REF!+#REF!+#REF!+#REF!+#REF!+#REF!+#REF!+#REF!</f>
        <v>#REF!</v>
      </c>
      <c r="AY157" s="16"/>
      <c r="AZ157" s="50">
        <f>AQ157+AT157+AW157</f>
        <v>33752.558227118643</v>
      </c>
      <c r="BA157" s="50" t="e">
        <f>BA48+BA86+BA87+BA88+BA89+BA101+BA102+BA103+BA130+BA136+BA137+BA138+BA139+BA140+BA141+BA143+BA144+BA146+BA147+#REF!+BA152+BA153+#REF!+#REF!+#REF!+#REF!+#REF!+#REF!+#REF!+#REF!+#REF!</f>
        <v>#REF!</v>
      </c>
      <c r="BB157" s="16"/>
      <c r="BC157" s="50">
        <f>P157+AB157+AN157+AZ157</f>
        <v>164857.96457999997</v>
      </c>
      <c r="BD157" s="15" t="e">
        <f>BD48+BD86+BD87+BD88+BD89+BD101+BD102+BD103+BD130+BD136+BD137+BD138+BD139+BD140+BD141+BD143+BD144+BD146+BD147+#REF!+BD152+BD153+#REF!+#REF!+#REF!+#REF!+#REF!+#REF!+#REF!+#REF!+#REF!</f>
        <v>#REF!</v>
      </c>
      <c r="BE157" s="16"/>
      <c r="BF157" s="24" t="s">
        <v>73</v>
      </c>
      <c r="BG157" s="12"/>
      <c r="BH157" s="16"/>
      <c r="BI157" s="20"/>
      <c r="BJ157" s="16"/>
      <c r="BK157" s="16"/>
      <c r="BL157" s="15">
        <f t="shared" si="33"/>
        <v>131105.40635288134</v>
      </c>
      <c r="BM157" s="15" t="e">
        <f t="shared" si="33"/>
        <v>#REF!</v>
      </c>
      <c r="BN157" s="15">
        <f t="shared" si="34"/>
        <v>33752.558227118643</v>
      </c>
      <c r="BO157" s="15" t="e">
        <f t="shared" si="34"/>
        <v>#REF!</v>
      </c>
      <c r="BP157" s="16"/>
      <c r="BQ157" s="15"/>
      <c r="BR157" s="16"/>
      <c r="BS157" s="15"/>
      <c r="BU157" s="46"/>
      <c r="BV157" s="46"/>
    </row>
    <row r="158" spans="1:74" s="1" customFormat="1" hidden="1" x14ac:dyDescent="0.2">
      <c r="A158" s="52" t="s">
        <v>10</v>
      </c>
      <c r="B158" s="53"/>
      <c r="C158" s="54"/>
      <c r="D158" s="54"/>
      <c r="E158" s="54"/>
      <c r="F158" s="54"/>
      <c r="G158" s="54">
        <f>G82+G88+G95</f>
        <v>0</v>
      </c>
      <c r="H158" s="54" t="e">
        <f>#REF!+H145+H148+H131+#REF!+H100</f>
        <v>#REF!</v>
      </c>
      <c r="I158" s="16"/>
      <c r="J158" s="54">
        <f>J82+J88+J95</f>
        <v>0</v>
      </c>
      <c r="K158" s="54" t="e">
        <f>#REF!+K145+K148+K131+#REF!+K100</f>
        <v>#REF!</v>
      </c>
      <c r="L158" s="16"/>
      <c r="M158" s="54">
        <f>M82+M88+M95</f>
        <v>659.8</v>
      </c>
      <c r="N158" s="54" t="e">
        <f>#REF!+N145+N148+N131+#REF!+N100</f>
        <v>#REF!</v>
      </c>
      <c r="O158" s="16"/>
      <c r="P158" s="54">
        <f>G158+J158+M158</f>
        <v>659.8</v>
      </c>
      <c r="Q158" s="54" t="e">
        <f>#REF!+Q145+Q148+Q131+#REF!+Q100</f>
        <v>#REF!</v>
      </c>
      <c r="R158" s="16"/>
      <c r="S158" s="54">
        <f>S82+S88+S95</f>
        <v>67.2</v>
      </c>
      <c r="T158" s="54" t="e">
        <f>#REF!+T145+T148+T131+#REF!+T100</f>
        <v>#REF!</v>
      </c>
      <c r="U158" s="16"/>
      <c r="V158" s="54">
        <f>V82+V88+V95</f>
        <v>0</v>
      </c>
      <c r="W158" s="54" t="e">
        <f>#REF!+W145+W148+W131+#REF!+W100</f>
        <v>#REF!</v>
      </c>
      <c r="X158" s="16"/>
      <c r="Y158" s="54">
        <f>Y82+Y88+Y95</f>
        <v>0</v>
      </c>
      <c r="Z158" s="54" t="e">
        <f>#REF!+Z145+Z148+Z131+#REF!+Z100</f>
        <v>#REF!</v>
      </c>
      <c r="AA158" s="16"/>
      <c r="AB158" s="54">
        <f>S158+V158+Y158</f>
        <v>67.2</v>
      </c>
      <c r="AC158" s="54" t="e">
        <f>#REF!+AC145+AC148+AC131+#REF!+AC100</f>
        <v>#REF!</v>
      </c>
      <c r="AD158" s="16"/>
      <c r="AE158" s="54">
        <f>AE82+AE88+AE95</f>
        <v>0</v>
      </c>
      <c r="AF158" s="54" t="e">
        <f>#REF!+AF145+AF148+AF131+#REF!+AF100</f>
        <v>#REF!</v>
      </c>
      <c r="AG158" s="16"/>
      <c r="AH158" s="54">
        <f>AH82+AH88+AH95</f>
        <v>0</v>
      </c>
      <c r="AI158" s="54" t="e">
        <f>#REF!+AI145+AI148+AI131+#REF!+AI100</f>
        <v>#REF!</v>
      </c>
      <c r="AJ158" s="16"/>
      <c r="AK158" s="54">
        <f>AK82+AK88+AK95</f>
        <v>0</v>
      </c>
      <c r="AL158" s="54" t="e">
        <f>#REF!+AL145+AL148+AL131+#REF!+AL100</f>
        <v>#REF!</v>
      </c>
      <c r="AM158" s="16"/>
      <c r="AN158" s="54">
        <f>AE158+AH158+AK158</f>
        <v>0</v>
      </c>
      <c r="AO158" s="54" t="e">
        <f>#REF!+AO145+AO148+AO131+#REF!+AO100</f>
        <v>#REF!</v>
      </c>
      <c r="AP158" s="16"/>
      <c r="AQ158" s="54">
        <f>AQ82+AQ88+AQ95</f>
        <v>0</v>
      </c>
      <c r="AR158" s="54" t="e">
        <f>#REF!+AR145+AR148+AR131+#REF!+AR100</f>
        <v>#REF!</v>
      </c>
      <c r="AS158" s="16"/>
      <c r="AT158" s="54">
        <f>AT82+AT88+AT95</f>
        <v>0</v>
      </c>
      <c r="AU158" s="54" t="e">
        <f>#REF!+AU145+AU148+AU131+#REF!+AU100</f>
        <v>#REF!</v>
      </c>
      <c r="AV158" s="16"/>
      <c r="AW158" s="54">
        <f>AW82+AW88+AW95</f>
        <v>0</v>
      </c>
      <c r="AX158" s="54" t="e">
        <f>#REF!+AX145+AX148+AX131+#REF!+AX100</f>
        <v>#REF!</v>
      </c>
      <c r="AY158" s="16"/>
      <c r="AZ158" s="54">
        <f>AQ158+AT158+AW158</f>
        <v>0</v>
      </c>
      <c r="BA158" s="54" t="e">
        <f>#REF!+BA145+BA148+BA131+#REF!+BA100</f>
        <v>#REF!</v>
      </c>
      <c r="BB158" s="16"/>
      <c r="BC158" s="54">
        <f>P158+AB158+AN158+AZ158</f>
        <v>727</v>
      </c>
      <c r="BD158" s="15" t="e">
        <f>#REF!+BD145+BD148+BD131+#REF!+BD100+#REF!</f>
        <v>#REF!</v>
      </c>
      <c r="BE158" s="16"/>
      <c r="BF158" s="20" t="s">
        <v>10</v>
      </c>
      <c r="BG158" s="12">
        <f>BC158-'Инвест вложений'!BC158</f>
        <v>0</v>
      </c>
      <c r="BH158" s="16"/>
      <c r="BI158" s="20"/>
      <c r="BJ158" s="16"/>
      <c r="BK158" s="16"/>
      <c r="BL158" s="15">
        <f t="shared" si="33"/>
        <v>727</v>
      </c>
      <c r="BM158" s="15" t="e">
        <f t="shared" si="33"/>
        <v>#REF!</v>
      </c>
      <c r="BN158" s="15">
        <f t="shared" si="34"/>
        <v>0</v>
      </c>
      <c r="BO158" s="15" t="e">
        <f t="shared" si="34"/>
        <v>#REF!</v>
      </c>
      <c r="BP158" s="16"/>
      <c r="BQ158" s="15"/>
      <c r="BR158" s="16"/>
      <c r="BS158" s="15"/>
      <c r="BU158" s="46"/>
      <c r="BV158" s="46"/>
    </row>
    <row r="159" spans="1:74" s="1" customFormat="1" hidden="1" x14ac:dyDescent="0.2">
      <c r="A159" s="55" t="s">
        <v>11</v>
      </c>
      <c r="B159" s="56"/>
      <c r="C159" s="57"/>
      <c r="D159" s="57"/>
      <c r="E159" s="57"/>
      <c r="F159" s="57"/>
      <c r="G159" s="57">
        <f>G118+G130</f>
        <v>0</v>
      </c>
      <c r="H159" s="57" t="e">
        <f>H142+#REF!+#REF!+H132</f>
        <v>#REF!</v>
      </c>
      <c r="I159" s="16"/>
      <c r="J159" s="57">
        <f>J118+J130</f>
        <v>0</v>
      </c>
      <c r="K159" s="57" t="e">
        <f>K142+#REF!+#REF!+K132</f>
        <v>#REF!</v>
      </c>
      <c r="L159" s="16"/>
      <c r="M159" s="57">
        <f>M118+M130</f>
        <v>0</v>
      </c>
      <c r="N159" s="57" t="e">
        <f>N142+#REF!+#REF!+N132</f>
        <v>#REF!</v>
      </c>
      <c r="O159" s="16"/>
      <c r="P159" s="57">
        <f>G159+J159+M159</f>
        <v>0</v>
      </c>
      <c r="Q159" s="57" t="e">
        <f>Q142+#REF!+#REF!+Q132</f>
        <v>#REF!</v>
      </c>
      <c r="R159" s="16"/>
      <c r="S159" s="57">
        <f>S118+S130</f>
        <v>67.2</v>
      </c>
      <c r="T159" s="57" t="e">
        <f>T142+#REF!+#REF!+T132</f>
        <v>#REF!</v>
      </c>
      <c r="U159" s="16"/>
      <c r="V159" s="57">
        <f>V118+V130</f>
        <v>508.48</v>
      </c>
      <c r="W159" s="57" t="e">
        <f>W142+#REF!+#REF!+W132</f>
        <v>#REF!</v>
      </c>
      <c r="X159" s="16"/>
      <c r="Y159" s="57">
        <f>Y118+Y130</f>
        <v>2923.73</v>
      </c>
      <c r="Z159" s="57" t="e">
        <f>Z142+#REF!+#REF!+Z132</f>
        <v>#REF!</v>
      </c>
      <c r="AA159" s="16"/>
      <c r="AB159" s="57">
        <f>S159+V159+Y159</f>
        <v>3499.41</v>
      </c>
      <c r="AC159" s="57" t="e">
        <f>AC142+#REF!+#REF!+AC132</f>
        <v>#REF!</v>
      </c>
      <c r="AD159" s="16"/>
      <c r="AE159" s="57">
        <f>AE118+AE130</f>
        <v>0</v>
      </c>
      <c r="AF159" s="57" t="e">
        <f>AF142+#REF!+#REF!+AF132</f>
        <v>#REF!</v>
      </c>
      <c r="AG159" s="16"/>
      <c r="AH159" s="57">
        <f>AH118+AH130</f>
        <v>607.09</v>
      </c>
      <c r="AI159" s="57" t="e">
        <f>AI142+#REF!+#REF!+AI132</f>
        <v>#REF!</v>
      </c>
      <c r="AJ159" s="16"/>
      <c r="AK159" s="57">
        <f>AK118+AK130</f>
        <v>2018.7164406779641</v>
      </c>
      <c r="AL159" s="57" t="e">
        <f>AL142+#REF!+#REF!+AL132</f>
        <v>#REF!</v>
      </c>
      <c r="AM159" s="16"/>
      <c r="AN159" s="57">
        <f>AE159+AH159+AK159</f>
        <v>2625.806440677964</v>
      </c>
      <c r="AO159" s="57" t="e">
        <f>AO142+#REF!+#REF!+AO132</f>
        <v>#REF!</v>
      </c>
      <c r="AP159" s="16"/>
      <c r="AQ159" s="57">
        <f>AQ118+AQ130</f>
        <v>0</v>
      </c>
      <c r="AR159" s="57" t="e">
        <f>AR142+#REF!+#REF!+AR132</f>
        <v>#REF!</v>
      </c>
      <c r="AS159" s="16"/>
      <c r="AT159" s="57">
        <f>AT118+AT130</f>
        <v>4279.66</v>
      </c>
      <c r="AU159" s="57" t="e">
        <f>AU142+#REF!+#REF!+AU132</f>
        <v>#REF!</v>
      </c>
      <c r="AV159" s="16"/>
      <c r="AW159" s="57">
        <f>AW118+AW130</f>
        <v>0</v>
      </c>
      <c r="AX159" s="57" t="e">
        <f>AX142+#REF!+#REF!+AX132</f>
        <v>#REF!</v>
      </c>
      <c r="AY159" s="16"/>
      <c r="AZ159" s="57">
        <f>AQ159+AT159+AW159</f>
        <v>4279.66</v>
      </c>
      <c r="BA159" s="57" t="e">
        <f>BA142+#REF!+#REF!+BA132</f>
        <v>#REF!</v>
      </c>
      <c r="BB159" s="16"/>
      <c r="BC159" s="57">
        <f>P159+AB159+AN159+AZ159</f>
        <v>10404.876440677963</v>
      </c>
      <c r="BD159" s="15" t="e">
        <f>BD142+#REF!+#REF!+BD132</f>
        <v>#REF!</v>
      </c>
      <c r="BE159" s="16"/>
      <c r="BF159" s="24" t="s">
        <v>11</v>
      </c>
      <c r="BG159" s="12">
        <f>BC159-'Инвест вложений'!BC159</f>
        <v>-28650.610000000004</v>
      </c>
      <c r="BH159" s="16"/>
      <c r="BI159" s="20"/>
      <c r="BJ159" s="16"/>
      <c r="BK159" s="16"/>
      <c r="BL159" s="15">
        <f t="shared" si="33"/>
        <v>6125.2164406779639</v>
      </c>
      <c r="BM159" s="15" t="e">
        <f t="shared" si="33"/>
        <v>#REF!</v>
      </c>
      <c r="BN159" s="15">
        <f t="shared" si="34"/>
        <v>4279.66</v>
      </c>
      <c r="BO159" s="15" t="e">
        <f t="shared" si="34"/>
        <v>#REF!</v>
      </c>
      <c r="BP159" s="16"/>
      <c r="BQ159" s="15"/>
      <c r="BR159" s="16"/>
      <c r="BS159" s="15"/>
      <c r="BU159" s="46"/>
      <c r="BV159" s="46"/>
    </row>
    <row r="160" spans="1:74" s="4" customFormat="1" x14ac:dyDescent="0.2">
      <c r="A160" s="7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24"/>
      <c r="BG160" s="24"/>
      <c r="BH160" s="12"/>
      <c r="BI160" s="24"/>
      <c r="BJ160" s="12"/>
      <c r="BK160" s="12"/>
      <c r="BL160" s="12"/>
      <c r="BM160" s="12"/>
      <c r="BN160" s="12"/>
      <c r="BO160" s="12"/>
      <c r="BP160" s="12"/>
      <c r="BQ160" s="40"/>
      <c r="BR160" s="12"/>
      <c r="BS160" s="40"/>
    </row>
    <row r="161" spans="1:71" s="4" customFormat="1" x14ac:dyDescent="0.2">
      <c r="A161" s="7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24"/>
      <c r="BG161" s="24"/>
      <c r="BH161" s="12"/>
      <c r="BI161" s="24"/>
      <c r="BJ161" s="12"/>
      <c r="BK161" s="12"/>
      <c r="BL161" s="12"/>
      <c r="BM161" s="12"/>
      <c r="BN161" s="12"/>
      <c r="BO161" s="12"/>
      <c r="BP161" s="12"/>
      <c r="BQ161" s="40"/>
      <c r="BR161" s="12"/>
      <c r="BS161" s="40"/>
    </row>
    <row r="162" spans="1:71" s="4" customFormat="1" x14ac:dyDescent="0.2">
      <c r="A162" s="7"/>
      <c r="C162" s="12"/>
      <c r="D162" s="12"/>
      <c r="E162" s="12"/>
      <c r="F162" s="12"/>
      <c r="G162" s="12">
        <f>G155-G157-G158-G159</f>
        <v>0</v>
      </c>
      <c r="H162" s="12" t="e">
        <f>H155-H157-H158-H159</f>
        <v>#REF!</v>
      </c>
      <c r="I162" s="12"/>
      <c r="J162" s="12">
        <f>J155-J157-J158-J159</f>
        <v>0</v>
      </c>
      <c r="K162" s="12" t="e">
        <f>K155-K157-K158-K159</f>
        <v>#REF!</v>
      </c>
      <c r="L162" s="12"/>
      <c r="M162" s="12">
        <f>M155-M157-M158-M159</f>
        <v>-6.8212102632969618E-13</v>
      </c>
      <c r="N162" s="12" t="e">
        <f>N155-N157-N158-N159</f>
        <v>#REF!</v>
      </c>
      <c r="O162" s="12"/>
      <c r="P162" s="12">
        <f>P155-P157-P158-P159</f>
        <v>2.9558577807620168E-12</v>
      </c>
      <c r="Q162" s="12" t="e">
        <f>Q155-Q157-Q158-Q159</f>
        <v>#REF!</v>
      </c>
      <c r="R162" s="12"/>
      <c r="S162" s="12">
        <f>S155-S157-S158-S159</f>
        <v>-3.694822225952521E-13</v>
      </c>
      <c r="T162" s="12" t="e">
        <f>T155-T157-T158-T159</f>
        <v>#REF!</v>
      </c>
      <c r="U162" s="12"/>
      <c r="V162" s="12">
        <f>V155-V157-V158-V159</f>
        <v>0</v>
      </c>
      <c r="W162" s="12" t="e">
        <f>W155-W157-W158-W159</f>
        <v>#REF!</v>
      </c>
      <c r="X162" s="12"/>
      <c r="Y162" s="12">
        <f>Y155-Y157-Y158-Y159</f>
        <v>0</v>
      </c>
      <c r="Z162" s="12" t="e">
        <f>Z155-Z157-Z158-Z159</f>
        <v>#REF!</v>
      </c>
      <c r="AA162" s="12"/>
      <c r="AB162" s="12">
        <f>AB155-AB157-AB158-AB159</f>
        <v>0</v>
      </c>
      <c r="AC162" s="12" t="e">
        <f>AC155-AC157-AC158-AC159</f>
        <v>#REF!</v>
      </c>
      <c r="AD162" s="12"/>
      <c r="AE162" s="12">
        <f>AE155-AE157-AE158-AE159</f>
        <v>0</v>
      </c>
      <c r="AF162" s="12" t="e">
        <f>AF155-AF157-AF158-AF159</f>
        <v>#REF!</v>
      </c>
      <c r="AG162" s="12"/>
      <c r="AH162" s="12">
        <f>AH155-AH157-AH158-AH159</f>
        <v>-3.5242919693700969E-12</v>
      </c>
      <c r="AI162" s="12" t="e">
        <f>AI155-AI157-AI158-AI159</f>
        <v>#REF!</v>
      </c>
      <c r="AJ162" s="12"/>
      <c r="AK162" s="12">
        <f>AK155-AK157-AK158-AK159</f>
        <v>0</v>
      </c>
      <c r="AL162" s="12" t="e">
        <f>AL155-AL157-AL158-AL159</f>
        <v>#REF!</v>
      </c>
      <c r="AM162" s="12"/>
      <c r="AN162" s="12">
        <f>AN155-AN157-AN158-AN159</f>
        <v>-4.5474735088646412E-12</v>
      </c>
      <c r="AO162" s="12" t="e">
        <f>AO155-AO157-AO158-AO159</f>
        <v>#REF!</v>
      </c>
      <c r="AP162" s="12"/>
      <c r="AQ162" s="12">
        <f>AQ155-AQ157-AQ158-AQ159</f>
        <v>0</v>
      </c>
      <c r="AR162" s="12" t="e">
        <f>AR155-AR157-AR158-AR159</f>
        <v>#REF!</v>
      </c>
      <c r="AS162" s="12"/>
      <c r="AT162" s="12">
        <f>AT155-AT157-AT158-AT159</f>
        <v>0</v>
      </c>
      <c r="AU162" s="12" t="e">
        <f>AU155-AU157-AU158-AU159</f>
        <v>#REF!</v>
      </c>
      <c r="AV162" s="12"/>
      <c r="AW162" s="12">
        <f>AW155-AW157-AW158-AW159</f>
        <v>0</v>
      </c>
      <c r="AX162" s="12" t="e">
        <f>AX155-AX157-AX158-AX159</f>
        <v>#REF!</v>
      </c>
      <c r="AY162" s="12"/>
      <c r="AZ162" s="12">
        <f>AZ155-AZ157-AZ158-AZ159</f>
        <v>0</v>
      </c>
      <c r="BA162" s="12" t="e">
        <f>BA155-BA157-BA158-BA159</f>
        <v>#REF!</v>
      </c>
      <c r="BB162" s="12"/>
      <c r="BC162" s="12">
        <f>BC155-BC157-BC158-BC159</f>
        <v>0</v>
      </c>
      <c r="BD162" s="12" t="e">
        <f>BD155-BD157-BD158-BD159</f>
        <v>#REF!</v>
      </c>
      <c r="BE162" s="12"/>
      <c r="BF162" s="24"/>
      <c r="BG162" s="24"/>
      <c r="BH162" s="12"/>
      <c r="BI162" s="24"/>
      <c r="BJ162" s="12"/>
      <c r="BK162" s="12"/>
      <c r="BL162" s="12"/>
      <c r="BM162" s="12"/>
      <c r="BN162" s="12"/>
      <c r="BO162" s="12"/>
      <c r="BP162" s="12"/>
      <c r="BQ162" s="40"/>
      <c r="BR162" s="12"/>
      <c r="BS162" s="40"/>
    </row>
    <row r="164" spans="1:71" x14ac:dyDescent="0.2">
      <c r="BC164" s="17">
        <f>BC157-BC8-C65-C67-C71-S56-'Инвест вложений'!M65+E66</f>
        <v>77298.499999999971</v>
      </c>
    </row>
    <row r="166" spans="1:71" x14ac:dyDescent="0.2">
      <c r="BC166" s="32"/>
    </row>
  </sheetData>
  <sheetProtection password="CC75" sheet="1" selectLockedCells="1" selectUnlockedCells="1"/>
  <mergeCells count="26">
    <mergeCell ref="A1:BD1"/>
    <mergeCell ref="BN3:BO3"/>
    <mergeCell ref="G3:H3"/>
    <mergeCell ref="BF3:BF4"/>
    <mergeCell ref="BG3:BG4"/>
    <mergeCell ref="BI3:BJ3"/>
    <mergeCell ref="BL3:BM3"/>
    <mergeCell ref="AE3:AF3"/>
    <mergeCell ref="AK3:AL3"/>
    <mergeCell ref="AQ3:AR3"/>
    <mergeCell ref="AZ3:BA3"/>
    <mergeCell ref="BC3:BD3"/>
    <mergeCell ref="A3:A4"/>
    <mergeCell ref="C3:C4"/>
    <mergeCell ref="E3:E4"/>
    <mergeCell ref="P3:Q3"/>
    <mergeCell ref="AB3:AC3"/>
    <mergeCell ref="AH3:AI3"/>
    <mergeCell ref="AT3:AU3"/>
    <mergeCell ref="AW3:AX3"/>
    <mergeCell ref="J3:K3"/>
    <mergeCell ref="M3:N3"/>
    <mergeCell ref="S3:T3"/>
    <mergeCell ref="V3:W3"/>
    <mergeCell ref="Y3:Z3"/>
    <mergeCell ref="AN3:AO3"/>
  </mergeCells>
  <pageMargins left="0.74803149606299213" right="0.74803149606299213" top="0.39370078740157483" bottom="0.39370078740157483" header="0.51181102362204722" footer="0.51181102362204722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Инвест платежи</vt:lpstr>
      <vt:lpstr>Инвест вложений</vt:lpstr>
      <vt:lpstr>Инвест ввод</vt:lpstr>
      <vt:lpstr>'Инвест платежи'!Заголовки_для_печати</vt:lpstr>
    </vt:vector>
  </TitlesOfParts>
  <Company>ЗАО "Витимэнерго"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Хламов Дмитрий</dc:creator>
  <cp:lastModifiedBy>Чернова Галина Викторовна</cp:lastModifiedBy>
  <cp:lastPrinted>2014-01-16T04:57:24Z</cp:lastPrinted>
  <dcterms:created xsi:type="dcterms:W3CDTF">2009-11-18T01:00:38Z</dcterms:created>
  <dcterms:modified xsi:type="dcterms:W3CDTF">2014-01-16T06:38:07Z</dcterms:modified>
</cp:coreProperties>
</file>